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65356" windowWidth="15480" windowHeight="11640" tabRatio="708" firstSheet="2" activeTab="2"/>
  </bookViews>
  <sheets>
    <sheet name="FY10 Exp" sheetId="1" state="hidden" r:id="rId1"/>
    <sheet name="2010 MOE Test1 &amp;2 &amp;3" sheetId="2" state="hidden" r:id="rId2"/>
    <sheet name="2010 MOE Test modify" sheetId="3" r:id="rId3"/>
    <sheet name="Local" sheetId="4" r:id="rId4"/>
    <sheet name="2010 State Rev" sheetId="5" r:id="rId5"/>
    <sheet name="2009 State Rev" sheetId="6" r:id="rId6"/>
    <sheet name="2010 program exp" sheetId="7" r:id="rId7"/>
    <sheet name="2009 program exp" sheetId="8" r:id="rId8"/>
    <sheet name="High Cost Fund Pool" sheetId="9" r:id="rId9"/>
  </sheets>
  <definedNames>
    <definedName name="exp">'FY10 Exp'!$A$6:$C$186</definedName>
    <definedName name="expp" localSheetId="2">'Local'!#REF!</definedName>
    <definedName name="expp">'Local'!#REF!</definedName>
    <definedName name="exppp" localSheetId="2">'Local'!#REF!</definedName>
    <definedName name="exppp">'Local'!#REF!</definedName>
    <definedName name="le" localSheetId="2">#REF!</definedName>
    <definedName name="le">#REF!</definedName>
    <definedName name="local" localSheetId="2">'Local'!#REF!</definedName>
    <definedName name="local">'Local'!#REF!</definedName>
    <definedName name="localeffort" localSheetId="2">#REF!</definedName>
    <definedName name="localeffort">#REF!</definedName>
    <definedName name="_xlnm.Print_Area" localSheetId="2">'2010 MOE Test modify'!$A$1:$AO$195</definedName>
    <definedName name="_xlnm.Print_Area" localSheetId="1">'2010 MOE Test1 &amp;2 &amp;3'!$C$1:$W$192</definedName>
    <definedName name="_xlnm.Print_Titles" localSheetId="2">'2010 MOE Test modify'!$B:$B,'2010 MOE Test modify'!$1:$5</definedName>
    <definedName name="_xlnm.Print_Titles" localSheetId="1">'2010 MOE Test1 &amp;2 &amp;3'!$B:$B,'2010 MOE Test1 &amp;2 &amp;3'!$1:$5</definedName>
    <definedName name="rev" localSheetId="2">'Local'!#REF!</definedName>
    <definedName name="rev">'Local'!#REF!</definedName>
    <definedName name="revv">'Local'!#REF!</definedName>
  </definedNames>
  <calcPr fullCalcOnLoad="1"/>
</workbook>
</file>

<file path=xl/sharedStrings.xml><?xml version="1.0" encoding="utf-8"?>
<sst xmlns="http://schemas.openxmlformats.org/spreadsheetml/2006/main" count="4371" uniqueCount="1064">
  <si>
    <t>District ID</t>
  </si>
  <si>
    <t>District Name</t>
  </si>
  <si>
    <t>601</t>
  </si>
  <si>
    <t>Appling County</t>
  </si>
  <si>
    <t>602</t>
  </si>
  <si>
    <t>Atkinson County</t>
  </si>
  <si>
    <t>603</t>
  </si>
  <si>
    <t>Bacon County</t>
  </si>
  <si>
    <t>604</t>
  </si>
  <si>
    <t>Baker County</t>
  </si>
  <si>
    <t>605</t>
  </si>
  <si>
    <t>Baldwin County</t>
  </si>
  <si>
    <t>606</t>
  </si>
  <si>
    <t>Banks County</t>
  </si>
  <si>
    <t>607</t>
  </si>
  <si>
    <t>Barrow County</t>
  </si>
  <si>
    <t>608</t>
  </si>
  <si>
    <t>Bartow County</t>
  </si>
  <si>
    <t>609</t>
  </si>
  <si>
    <t>Ben Hill County</t>
  </si>
  <si>
    <t>610</t>
  </si>
  <si>
    <t>Berrien County</t>
  </si>
  <si>
    <t>611</t>
  </si>
  <si>
    <t>Bibb County</t>
  </si>
  <si>
    <t>612</t>
  </si>
  <si>
    <t>Bleckley County</t>
  </si>
  <si>
    <t>613</t>
  </si>
  <si>
    <t>Brantley County</t>
  </si>
  <si>
    <t>614</t>
  </si>
  <si>
    <t>Brooks County</t>
  </si>
  <si>
    <t>615</t>
  </si>
  <si>
    <t>Bryan County</t>
  </si>
  <si>
    <t>616</t>
  </si>
  <si>
    <t>Bulloch County</t>
  </si>
  <si>
    <t>617</t>
  </si>
  <si>
    <t>Burke County</t>
  </si>
  <si>
    <t>618</t>
  </si>
  <si>
    <t>Butts County</t>
  </si>
  <si>
    <t>619</t>
  </si>
  <si>
    <t>Calhoun County</t>
  </si>
  <si>
    <t>620</t>
  </si>
  <si>
    <t>Camden County</t>
  </si>
  <si>
    <t>621</t>
  </si>
  <si>
    <t>Candler County</t>
  </si>
  <si>
    <t>622</t>
  </si>
  <si>
    <t>Carroll County</t>
  </si>
  <si>
    <t>623</t>
  </si>
  <si>
    <t>Catoosa County</t>
  </si>
  <si>
    <t>624</t>
  </si>
  <si>
    <t>Charlton County</t>
  </si>
  <si>
    <t>625</t>
  </si>
  <si>
    <t>Chatham County</t>
  </si>
  <si>
    <t>626</t>
  </si>
  <si>
    <t>Chattahoochee County</t>
  </si>
  <si>
    <t>627</t>
  </si>
  <si>
    <t>Chattooga County</t>
  </si>
  <si>
    <t>628</t>
  </si>
  <si>
    <t>Cherokee County</t>
  </si>
  <si>
    <t>629</t>
  </si>
  <si>
    <t>Clarke County</t>
  </si>
  <si>
    <t>630</t>
  </si>
  <si>
    <t>Clay County</t>
  </si>
  <si>
    <t>631</t>
  </si>
  <si>
    <t>Clayton County</t>
  </si>
  <si>
    <t>632</t>
  </si>
  <si>
    <t>Clinch County</t>
  </si>
  <si>
    <t>633</t>
  </si>
  <si>
    <t>Cobb County</t>
  </si>
  <si>
    <t>634</t>
  </si>
  <si>
    <t>Coffee County</t>
  </si>
  <si>
    <t>635</t>
  </si>
  <si>
    <t>Colquitt County</t>
  </si>
  <si>
    <t>636</t>
  </si>
  <si>
    <t>Columbia County</t>
  </si>
  <si>
    <t>637</t>
  </si>
  <si>
    <t>Cook County</t>
  </si>
  <si>
    <t>638</t>
  </si>
  <si>
    <t>Coweta County</t>
  </si>
  <si>
    <t>639</t>
  </si>
  <si>
    <t>Crawford County</t>
  </si>
  <si>
    <t>640</t>
  </si>
  <si>
    <t>Crisp County</t>
  </si>
  <si>
    <t>641</t>
  </si>
  <si>
    <t>Dade County</t>
  </si>
  <si>
    <t>642</t>
  </si>
  <si>
    <t>Dawson County</t>
  </si>
  <si>
    <t>643</t>
  </si>
  <si>
    <t>Decatur County</t>
  </si>
  <si>
    <t>644</t>
  </si>
  <si>
    <t>DeKalb County</t>
  </si>
  <si>
    <t>645</t>
  </si>
  <si>
    <t>Dodge County</t>
  </si>
  <si>
    <t>646</t>
  </si>
  <si>
    <t>Dooly County</t>
  </si>
  <si>
    <t>647</t>
  </si>
  <si>
    <t>Dougherty County</t>
  </si>
  <si>
    <t>648</t>
  </si>
  <si>
    <t>Douglas County</t>
  </si>
  <si>
    <t>649</t>
  </si>
  <si>
    <t>Early County</t>
  </si>
  <si>
    <t>650</t>
  </si>
  <si>
    <t>Echols County</t>
  </si>
  <si>
    <t>651</t>
  </si>
  <si>
    <t>Effingham County</t>
  </si>
  <si>
    <t>652</t>
  </si>
  <si>
    <t>Elbert County</t>
  </si>
  <si>
    <t>653</t>
  </si>
  <si>
    <t>Emanuel County</t>
  </si>
  <si>
    <t>654</t>
  </si>
  <si>
    <t>Evans County</t>
  </si>
  <si>
    <t>655</t>
  </si>
  <si>
    <t>Fannin County</t>
  </si>
  <si>
    <t>656</t>
  </si>
  <si>
    <t>Fayette County</t>
  </si>
  <si>
    <t>657</t>
  </si>
  <si>
    <t>Floyd County</t>
  </si>
  <si>
    <t>658</t>
  </si>
  <si>
    <t>Forsyth County</t>
  </si>
  <si>
    <t>659</t>
  </si>
  <si>
    <t>Franklin County</t>
  </si>
  <si>
    <t>660</t>
  </si>
  <si>
    <t>Fulton County</t>
  </si>
  <si>
    <t>661</t>
  </si>
  <si>
    <t>Gilmer County</t>
  </si>
  <si>
    <t>662</t>
  </si>
  <si>
    <t>Glascock County</t>
  </si>
  <si>
    <t>663</t>
  </si>
  <si>
    <t>Glynn County</t>
  </si>
  <si>
    <t>664</t>
  </si>
  <si>
    <t>Gordon County</t>
  </si>
  <si>
    <t>665</t>
  </si>
  <si>
    <t>Grady County</t>
  </si>
  <si>
    <t>666</t>
  </si>
  <si>
    <t>Greene County</t>
  </si>
  <si>
    <t>667</t>
  </si>
  <si>
    <t>Gwinnett County</t>
  </si>
  <si>
    <t>668</t>
  </si>
  <si>
    <t>Habersham County</t>
  </si>
  <si>
    <t>669</t>
  </si>
  <si>
    <t>Hall County</t>
  </si>
  <si>
    <t>670</t>
  </si>
  <si>
    <t>Hancock County</t>
  </si>
  <si>
    <t>671</t>
  </si>
  <si>
    <t>Haralson County</t>
  </si>
  <si>
    <t>672</t>
  </si>
  <si>
    <t>Harris County</t>
  </si>
  <si>
    <t>673</t>
  </si>
  <si>
    <t>Hart County</t>
  </si>
  <si>
    <t>674</t>
  </si>
  <si>
    <t>Heard County</t>
  </si>
  <si>
    <t>675</t>
  </si>
  <si>
    <t>Henry County</t>
  </si>
  <si>
    <t>676</t>
  </si>
  <si>
    <t>Houston County</t>
  </si>
  <si>
    <t>677</t>
  </si>
  <si>
    <t>Irwin County</t>
  </si>
  <si>
    <t>678</t>
  </si>
  <si>
    <t>Jackson County</t>
  </si>
  <si>
    <t>679</t>
  </si>
  <si>
    <t>Jasper County</t>
  </si>
  <si>
    <t>680</t>
  </si>
  <si>
    <t>Jeff Davis County</t>
  </si>
  <si>
    <t>681</t>
  </si>
  <si>
    <t>Jefferson County</t>
  </si>
  <si>
    <t>682</t>
  </si>
  <si>
    <t>Jenkins County</t>
  </si>
  <si>
    <t>683</t>
  </si>
  <si>
    <t>Johnson County</t>
  </si>
  <si>
    <t>684</t>
  </si>
  <si>
    <t>Jones County</t>
  </si>
  <si>
    <t>685</t>
  </si>
  <si>
    <t>Lamar County</t>
  </si>
  <si>
    <t>686</t>
  </si>
  <si>
    <t>Lanier County</t>
  </si>
  <si>
    <t>687</t>
  </si>
  <si>
    <t>Laurens County</t>
  </si>
  <si>
    <t>688</t>
  </si>
  <si>
    <t>Lee County</t>
  </si>
  <si>
    <t>689</t>
  </si>
  <si>
    <t>Liberty County</t>
  </si>
  <si>
    <t>690</t>
  </si>
  <si>
    <t>Lincoln County</t>
  </si>
  <si>
    <t>691</t>
  </si>
  <si>
    <t>Long County</t>
  </si>
  <si>
    <t>692</t>
  </si>
  <si>
    <t>Lowndes County</t>
  </si>
  <si>
    <t>693</t>
  </si>
  <si>
    <t>Lumpkin County</t>
  </si>
  <si>
    <t>694</t>
  </si>
  <si>
    <t>Macon County</t>
  </si>
  <si>
    <t>695</t>
  </si>
  <si>
    <t>Madison County</t>
  </si>
  <si>
    <t>696</t>
  </si>
  <si>
    <t>Marion County</t>
  </si>
  <si>
    <t>697</t>
  </si>
  <si>
    <t>McDuffie County</t>
  </si>
  <si>
    <t>698</t>
  </si>
  <si>
    <t>McIntosh County</t>
  </si>
  <si>
    <t>699</t>
  </si>
  <si>
    <t>Meriwether County</t>
  </si>
  <si>
    <t>700</t>
  </si>
  <si>
    <t>Miller County</t>
  </si>
  <si>
    <t>701</t>
  </si>
  <si>
    <t>Mitchell County</t>
  </si>
  <si>
    <t>702</t>
  </si>
  <si>
    <t>Monroe County</t>
  </si>
  <si>
    <t>703</t>
  </si>
  <si>
    <t>Montgomery County</t>
  </si>
  <si>
    <t>704</t>
  </si>
  <si>
    <t>Morgan County</t>
  </si>
  <si>
    <t>705</t>
  </si>
  <si>
    <t>Murray County</t>
  </si>
  <si>
    <t>706</t>
  </si>
  <si>
    <t>Muscogee County</t>
  </si>
  <si>
    <t>707</t>
  </si>
  <si>
    <t>Newton County</t>
  </si>
  <si>
    <t>708</t>
  </si>
  <si>
    <t>Oconee County</t>
  </si>
  <si>
    <t>709</t>
  </si>
  <si>
    <t>Oglethorpe County</t>
  </si>
  <si>
    <t>710</t>
  </si>
  <si>
    <t>Paulding County</t>
  </si>
  <si>
    <t>711</t>
  </si>
  <si>
    <t>Peach County</t>
  </si>
  <si>
    <t>712</t>
  </si>
  <si>
    <t>Pickens County</t>
  </si>
  <si>
    <t>713</t>
  </si>
  <si>
    <t>Pierce County</t>
  </si>
  <si>
    <t>714</t>
  </si>
  <si>
    <t>Pike County</t>
  </si>
  <si>
    <t>715</t>
  </si>
  <si>
    <t>Polk County</t>
  </si>
  <si>
    <t>716</t>
  </si>
  <si>
    <t>Pulaski County</t>
  </si>
  <si>
    <t>717</t>
  </si>
  <si>
    <t>Putnam County</t>
  </si>
  <si>
    <t>718</t>
  </si>
  <si>
    <t>Quitman County</t>
  </si>
  <si>
    <t>719</t>
  </si>
  <si>
    <t>Rabun County</t>
  </si>
  <si>
    <t>720</t>
  </si>
  <si>
    <t>Randolph County</t>
  </si>
  <si>
    <t>721</t>
  </si>
  <si>
    <t>Richmond County</t>
  </si>
  <si>
    <t>722</t>
  </si>
  <si>
    <t>Rockdale County</t>
  </si>
  <si>
    <t>723</t>
  </si>
  <si>
    <t>Schley County</t>
  </si>
  <si>
    <t>724</t>
  </si>
  <si>
    <t>Screven County</t>
  </si>
  <si>
    <t>725</t>
  </si>
  <si>
    <t>Seminole County</t>
  </si>
  <si>
    <t>726</t>
  </si>
  <si>
    <t>Spalding County</t>
  </si>
  <si>
    <t>727</t>
  </si>
  <si>
    <t>Stephens County</t>
  </si>
  <si>
    <t>728</t>
  </si>
  <si>
    <t>Stewart County</t>
  </si>
  <si>
    <t>729</t>
  </si>
  <si>
    <t>Sumter County</t>
  </si>
  <si>
    <t>730</t>
  </si>
  <si>
    <t>Talbot County</t>
  </si>
  <si>
    <t>731</t>
  </si>
  <si>
    <t>Taliaferro County</t>
  </si>
  <si>
    <t>732</t>
  </si>
  <si>
    <t>Tattnall County</t>
  </si>
  <si>
    <t>733</t>
  </si>
  <si>
    <t>Taylor County</t>
  </si>
  <si>
    <t>734</t>
  </si>
  <si>
    <t>Telfair County</t>
  </si>
  <si>
    <t>735</t>
  </si>
  <si>
    <t>Terrell County</t>
  </si>
  <si>
    <t>736</t>
  </si>
  <si>
    <t>Thomas County</t>
  </si>
  <si>
    <t>737</t>
  </si>
  <si>
    <t>Tift County</t>
  </si>
  <si>
    <t>738</t>
  </si>
  <si>
    <t>Toombs County</t>
  </si>
  <si>
    <t>739</t>
  </si>
  <si>
    <t>Towns County</t>
  </si>
  <si>
    <t>740</t>
  </si>
  <si>
    <t>Treutlen County</t>
  </si>
  <si>
    <t>741</t>
  </si>
  <si>
    <t>Troup County</t>
  </si>
  <si>
    <t>742</t>
  </si>
  <si>
    <t>Turner County</t>
  </si>
  <si>
    <t>743</t>
  </si>
  <si>
    <t>Twiggs County</t>
  </si>
  <si>
    <t>744</t>
  </si>
  <si>
    <t>Union County</t>
  </si>
  <si>
    <t>745</t>
  </si>
  <si>
    <t>Thomaston-Upson County</t>
  </si>
  <si>
    <t>746</t>
  </si>
  <si>
    <t>Walker County</t>
  </si>
  <si>
    <t>747</t>
  </si>
  <si>
    <t>Walton County</t>
  </si>
  <si>
    <t>748</t>
  </si>
  <si>
    <t>Ware County</t>
  </si>
  <si>
    <t>749</t>
  </si>
  <si>
    <t>Warren County</t>
  </si>
  <si>
    <t>750</t>
  </si>
  <si>
    <t>Washington County</t>
  </si>
  <si>
    <t>751</t>
  </si>
  <si>
    <t>Wayne County</t>
  </si>
  <si>
    <t>752</t>
  </si>
  <si>
    <t>Webster County</t>
  </si>
  <si>
    <t>753</t>
  </si>
  <si>
    <t>Wheeler County</t>
  </si>
  <si>
    <t>754</t>
  </si>
  <si>
    <t>White County</t>
  </si>
  <si>
    <t>755</t>
  </si>
  <si>
    <t>Whitfield County</t>
  </si>
  <si>
    <t>756</t>
  </si>
  <si>
    <t>Wilcox County</t>
  </si>
  <si>
    <t>757</t>
  </si>
  <si>
    <t>Wilkes County</t>
  </si>
  <si>
    <t>758</t>
  </si>
  <si>
    <t>Wilkinson County</t>
  </si>
  <si>
    <t>759</t>
  </si>
  <si>
    <t>Worth County</t>
  </si>
  <si>
    <t>761</t>
  </si>
  <si>
    <t>Atlanta Public Schools</t>
  </si>
  <si>
    <t>763</t>
  </si>
  <si>
    <t>Bremen City</t>
  </si>
  <si>
    <t>764</t>
  </si>
  <si>
    <t>Buford City</t>
  </si>
  <si>
    <t>765</t>
  </si>
  <si>
    <t>Calhoun City</t>
  </si>
  <si>
    <t>766</t>
  </si>
  <si>
    <t>Carrollton City</t>
  </si>
  <si>
    <t>767</t>
  </si>
  <si>
    <t>Cartersville City</t>
  </si>
  <si>
    <t>769</t>
  </si>
  <si>
    <t>Chickamauga City</t>
  </si>
  <si>
    <t>771</t>
  </si>
  <si>
    <t>Commerce City</t>
  </si>
  <si>
    <t>772</t>
  </si>
  <si>
    <t>Dalton City</t>
  </si>
  <si>
    <t>773</t>
  </si>
  <si>
    <t>Decatur City</t>
  </si>
  <si>
    <t>774</t>
  </si>
  <si>
    <t>Dublin City</t>
  </si>
  <si>
    <t>776</t>
  </si>
  <si>
    <t>Gainesville City</t>
  </si>
  <si>
    <t>779</t>
  </si>
  <si>
    <t>Jefferson City</t>
  </si>
  <si>
    <t>781</t>
  </si>
  <si>
    <t>Marietta City</t>
  </si>
  <si>
    <t>784</t>
  </si>
  <si>
    <t>Pelham City</t>
  </si>
  <si>
    <t>785</t>
  </si>
  <si>
    <t>Rome City</t>
  </si>
  <si>
    <t>786</t>
  </si>
  <si>
    <t>Social Circle City</t>
  </si>
  <si>
    <t>789</t>
  </si>
  <si>
    <t>Thomasville City</t>
  </si>
  <si>
    <t>791</t>
  </si>
  <si>
    <t>Trion City</t>
  </si>
  <si>
    <t>792</t>
  </si>
  <si>
    <t>Valdosta City</t>
  </si>
  <si>
    <t>793</t>
  </si>
  <si>
    <t>Vidalia City</t>
  </si>
  <si>
    <t>Grand Total</t>
  </si>
  <si>
    <t>MOE Cognos Query Location: Finance - 2006 Ad Hoc Query / Special Ed MOE</t>
  </si>
  <si>
    <t>Fund 100</t>
  </si>
  <si>
    <t>Programs: 2011, 2021, 2023, 2031, 2033, 2041, 2043, 2051, 2053, 2061, 2063, 2090, 2310, 2620, 2810 + 4120</t>
  </si>
  <si>
    <t>Total</t>
  </si>
  <si>
    <t>FISCAL_YEAR</t>
  </si>
  <si>
    <t>(All)</t>
  </si>
  <si>
    <t>PROGRAM_CODE2\</t>
  </si>
  <si>
    <t>(Multiple Items)</t>
  </si>
  <si>
    <t>Sum of ACTUAL_AMOUNT</t>
  </si>
  <si>
    <t>SYSTEM_ID</t>
  </si>
  <si>
    <t>DISTRICT_NAME</t>
  </si>
  <si>
    <t xml:space="preserve">    601</t>
  </si>
  <si>
    <t xml:space="preserve">Appling County                 </t>
  </si>
  <si>
    <t xml:space="preserve">    602</t>
  </si>
  <si>
    <t xml:space="preserve">Atkinson County                </t>
  </si>
  <si>
    <t xml:space="preserve">    603</t>
  </si>
  <si>
    <t xml:space="preserve">Bacon County                   </t>
  </si>
  <si>
    <t xml:space="preserve">    604</t>
  </si>
  <si>
    <t xml:space="preserve">Baker County                   </t>
  </si>
  <si>
    <t xml:space="preserve">    605</t>
  </si>
  <si>
    <t xml:space="preserve">Baldwin County                 </t>
  </si>
  <si>
    <t xml:space="preserve">    606</t>
  </si>
  <si>
    <t xml:space="preserve">Banks County                   </t>
  </si>
  <si>
    <t xml:space="preserve">    607</t>
  </si>
  <si>
    <t xml:space="preserve">Barrow County                  </t>
  </si>
  <si>
    <t xml:space="preserve">    608</t>
  </si>
  <si>
    <t xml:space="preserve">Bartow County                  </t>
  </si>
  <si>
    <t xml:space="preserve">    609</t>
  </si>
  <si>
    <t xml:space="preserve">Ben Hill County                </t>
  </si>
  <si>
    <t xml:space="preserve">    610</t>
  </si>
  <si>
    <t xml:space="preserve">Berrien County                 </t>
  </si>
  <si>
    <t xml:space="preserve">    611</t>
  </si>
  <si>
    <t xml:space="preserve">Bibb County                    </t>
  </si>
  <si>
    <t xml:space="preserve">    612</t>
  </si>
  <si>
    <t xml:space="preserve">Bleckley County                </t>
  </si>
  <si>
    <t xml:space="preserve">    613</t>
  </si>
  <si>
    <t xml:space="preserve">Brantley County                </t>
  </si>
  <si>
    <t xml:space="preserve">    614</t>
  </si>
  <si>
    <t xml:space="preserve">Brooks County                  </t>
  </si>
  <si>
    <t xml:space="preserve">    615</t>
  </si>
  <si>
    <t xml:space="preserve">Bryan County                   </t>
  </si>
  <si>
    <t xml:space="preserve">    616</t>
  </si>
  <si>
    <t xml:space="preserve">Bulloch County                 </t>
  </si>
  <si>
    <t xml:space="preserve">    617</t>
  </si>
  <si>
    <t xml:space="preserve">Burke County                   </t>
  </si>
  <si>
    <t xml:space="preserve">    618</t>
  </si>
  <si>
    <t xml:space="preserve">Butts County                   </t>
  </si>
  <si>
    <t xml:space="preserve">    619</t>
  </si>
  <si>
    <t xml:space="preserve">Calhoun County                 </t>
  </si>
  <si>
    <t xml:space="preserve">    620</t>
  </si>
  <si>
    <t xml:space="preserve">Camden County                  </t>
  </si>
  <si>
    <t xml:space="preserve">    621</t>
  </si>
  <si>
    <t xml:space="preserve">Candler County                 </t>
  </si>
  <si>
    <t xml:space="preserve">    622</t>
  </si>
  <si>
    <t xml:space="preserve">Carroll County                 </t>
  </si>
  <si>
    <t xml:space="preserve">    623</t>
  </si>
  <si>
    <t xml:space="preserve">Catoosa County                 </t>
  </si>
  <si>
    <t xml:space="preserve">    624</t>
  </si>
  <si>
    <t xml:space="preserve">Charlton County                </t>
  </si>
  <si>
    <t xml:space="preserve">    625</t>
  </si>
  <si>
    <t xml:space="preserve">Chatham County                 </t>
  </si>
  <si>
    <t xml:space="preserve">    626</t>
  </si>
  <si>
    <t xml:space="preserve">Chattahoochee County           </t>
  </si>
  <si>
    <t xml:space="preserve">    627</t>
  </si>
  <si>
    <t xml:space="preserve">Chattooga County               </t>
  </si>
  <si>
    <t xml:space="preserve">    628</t>
  </si>
  <si>
    <t xml:space="preserve">Cherokee County                </t>
  </si>
  <si>
    <t xml:space="preserve">    629</t>
  </si>
  <si>
    <t xml:space="preserve">Clarke County                  </t>
  </si>
  <si>
    <t xml:space="preserve">    630</t>
  </si>
  <si>
    <t xml:space="preserve">Clay County                    </t>
  </si>
  <si>
    <t xml:space="preserve">    631</t>
  </si>
  <si>
    <t xml:space="preserve">Clayton County                 </t>
  </si>
  <si>
    <t xml:space="preserve">    632</t>
  </si>
  <si>
    <t xml:space="preserve">Clinch County                  </t>
  </si>
  <si>
    <t xml:space="preserve">    633</t>
  </si>
  <si>
    <t xml:space="preserve">Cobb County                    </t>
  </si>
  <si>
    <t xml:space="preserve">    634</t>
  </si>
  <si>
    <t xml:space="preserve">Coffee County                  </t>
  </si>
  <si>
    <t xml:space="preserve">    635</t>
  </si>
  <si>
    <t xml:space="preserve">Colquitt County                </t>
  </si>
  <si>
    <t xml:space="preserve">    636</t>
  </si>
  <si>
    <t xml:space="preserve">Columbia County                </t>
  </si>
  <si>
    <t xml:space="preserve">    637</t>
  </si>
  <si>
    <t xml:space="preserve">Cook County                    </t>
  </si>
  <si>
    <t xml:space="preserve">    638</t>
  </si>
  <si>
    <t xml:space="preserve">Coweta County                  </t>
  </si>
  <si>
    <t xml:space="preserve">    639</t>
  </si>
  <si>
    <t xml:space="preserve">Crawford County                </t>
  </si>
  <si>
    <t xml:space="preserve">    640</t>
  </si>
  <si>
    <t xml:space="preserve">Crisp County                   </t>
  </si>
  <si>
    <t xml:space="preserve">    641</t>
  </si>
  <si>
    <t xml:space="preserve">Dade County                    </t>
  </si>
  <si>
    <t xml:space="preserve">    642</t>
  </si>
  <si>
    <t xml:space="preserve">Dawson County                  </t>
  </si>
  <si>
    <t xml:space="preserve">    643</t>
  </si>
  <si>
    <t xml:space="preserve">Decatur County                 </t>
  </si>
  <si>
    <t xml:space="preserve">    644</t>
  </si>
  <si>
    <t xml:space="preserve">DeKalb County                  </t>
  </si>
  <si>
    <t xml:space="preserve">    645</t>
  </si>
  <si>
    <t xml:space="preserve">Dodge County                   </t>
  </si>
  <si>
    <t xml:space="preserve">    646</t>
  </si>
  <si>
    <t xml:space="preserve">Dooly County                   </t>
  </si>
  <si>
    <t xml:space="preserve">    647</t>
  </si>
  <si>
    <t xml:space="preserve">Dougherty County               </t>
  </si>
  <si>
    <t xml:space="preserve">    648</t>
  </si>
  <si>
    <t xml:space="preserve">Douglas County                 </t>
  </si>
  <si>
    <t xml:space="preserve">    649</t>
  </si>
  <si>
    <t xml:space="preserve">Early County                   </t>
  </si>
  <si>
    <t xml:space="preserve">    650</t>
  </si>
  <si>
    <t xml:space="preserve">Echols County                  </t>
  </si>
  <si>
    <t xml:space="preserve">    651</t>
  </si>
  <si>
    <t xml:space="preserve">Effingham County               </t>
  </si>
  <si>
    <t xml:space="preserve">    652</t>
  </si>
  <si>
    <t xml:space="preserve">Elbert County                  </t>
  </si>
  <si>
    <t xml:space="preserve">    653</t>
  </si>
  <si>
    <t xml:space="preserve">Emanuel County                 </t>
  </si>
  <si>
    <t xml:space="preserve">    654</t>
  </si>
  <si>
    <t xml:space="preserve">Evans County                   </t>
  </si>
  <si>
    <t xml:space="preserve">    655</t>
  </si>
  <si>
    <t xml:space="preserve">Fannin County                  </t>
  </si>
  <si>
    <t xml:space="preserve">    656</t>
  </si>
  <si>
    <t xml:space="preserve">Fayette County                 </t>
  </si>
  <si>
    <t xml:space="preserve">    657</t>
  </si>
  <si>
    <t xml:space="preserve">Floyd County                   </t>
  </si>
  <si>
    <t xml:space="preserve">    658</t>
  </si>
  <si>
    <t xml:space="preserve">Forsyth County                 </t>
  </si>
  <si>
    <t xml:space="preserve">    659</t>
  </si>
  <si>
    <t xml:space="preserve">Franklin County                </t>
  </si>
  <si>
    <t xml:space="preserve">    660</t>
  </si>
  <si>
    <t xml:space="preserve">Fulton County                  </t>
  </si>
  <si>
    <t xml:space="preserve">    661</t>
  </si>
  <si>
    <t xml:space="preserve">Gilmer County                  </t>
  </si>
  <si>
    <t xml:space="preserve">    662</t>
  </si>
  <si>
    <t xml:space="preserve">Glascock County                </t>
  </si>
  <si>
    <t xml:space="preserve">    663</t>
  </si>
  <si>
    <t xml:space="preserve">Glynn County                   </t>
  </si>
  <si>
    <t xml:space="preserve">    664</t>
  </si>
  <si>
    <t xml:space="preserve">Gordon County                  </t>
  </si>
  <si>
    <t xml:space="preserve">    665</t>
  </si>
  <si>
    <t xml:space="preserve">Grady County                   </t>
  </si>
  <si>
    <t xml:space="preserve">    666</t>
  </si>
  <si>
    <t xml:space="preserve">Greene County                  </t>
  </si>
  <si>
    <t xml:space="preserve">    667</t>
  </si>
  <si>
    <t xml:space="preserve">Gwinnett County                </t>
  </si>
  <si>
    <t xml:space="preserve">    668</t>
  </si>
  <si>
    <t xml:space="preserve">Habersham County               </t>
  </si>
  <si>
    <t xml:space="preserve">    669</t>
  </si>
  <si>
    <t xml:space="preserve">Hall County                    </t>
  </si>
  <si>
    <t xml:space="preserve">    670</t>
  </si>
  <si>
    <t xml:space="preserve">Hancock County                 </t>
  </si>
  <si>
    <t xml:space="preserve">    671</t>
  </si>
  <si>
    <t xml:space="preserve">Haralson County                </t>
  </si>
  <si>
    <t xml:space="preserve">    672</t>
  </si>
  <si>
    <t xml:space="preserve">Harris County                  </t>
  </si>
  <si>
    <t xml:space="preserve">    673</t>
  </si>
  <si>
    <t xml:space="preserve">Hart County                    </t>
  </si>
  <si>
    <t xml:space="preserve">    674</t>
  </si>
  <si>
    <t xml:space="preserve">Heard County                   </t>
  </si>
  <si>
    <t xml:space="preserve">    675</t>
  </si>
  <si>
    <t xml:space="preserve">Henry County                   </t>
  </si>
  <si>
    <t xml:space="preserve">    676</t>
  </si>
  <si>
    <t xml:space="preserve">Houston County                 </t>
  </si>
  <si>
    <t xml:space="preserve">    677</t>
  </si>
  <si>
    <t xml:space="preserve">Irwin County                   </t>
  </si>
  <si>
    <t xml:space="preserve">    678</t>
  </si>
  <si>
    <t xml:space="preserve">Jackson County                 </t>
  </si>
  <si>
    <t xml:space="preserve">    679</t>
  </si>
  <si>
    <t xml:space="preserve">Jasper County                  </t>
  </si>
  <si>
    <t xml:space="preserve">    680</t>
  </si>
  <si>
    <t xml:space="preserve">Jeff Davis County              </t>
  </si>
  <si>
    <t xml:space="preserve">    681</t>
  </si>
  <si>
    <t xml:space="preserve">Jefferson County               </t>
  </si>
  <si>
    <t xml:space="preserve">    682</t>
  </si>
  <si>
    <t xml:space="preserve">Jenkins County                 </t>
  </si>
  <si>
    <t xml:space="preserve">    683</t>
  </si>
  <si>
    <t xml:space="preserve">Johnson County                 </t>
  </si>
  <si>
    <t xml:space="preserve">    684</t>
  </si>
  <si>
    <t xml:space="preserve">Jones County                   </t>
  </si>
  <si>
    <t xml:space="preserve">    685</t>
  </si>
  <si>
    <t xml:space="preserve">Lamar County                   </t>
  </si>
  <si>
    <t xml:space="preserve">    686</t>
  </si>
  <si>
    <t xml:space="preserve">Lanier County                  </t>
  </si>
  <si>
    <t xml:space="preserve">    687</t>
  </si>
  <si>
    <t xml:space="preserve">Laurens County                 </t>
  </si>
  <si>
    <t xml:space="preserve">    688</t>
  </si>
  <si>
    <t xml:space="preserve">Lee County                     </t>
  </si>
  <si>
    <t xml:space="preserve">    689</t>
  </si>
  <si>
    <t xml:space="preserve">Liberty County                 </t>
  </si>
  <si>
    <t xml:space="preserve">    690</t>
  </si>
  <si>
    <t xml:space="preserve">Lincoln County                 </t>
  </si>
  <si>
    <t xml:space="preserve">    691</t>
  </si>
  <si>
    <t xml:space="preserve">Long County                    </t>
  </si>
  <si>
    <t xml:space="preserve">    692</t>
  </si>
  <si>
    <t xml:space="preserve">Lowndes County                 </t>
  </si>
  <si>
    <t xml:space="preserve">    693</t>
  </si>
  <si>
    <t xml:space="preserve">Lumpkin County                 </t>
  </si>
  <si>
    <t xml:space="preserve">    694</t>
  </si>
  <si>
    <t xml:space="preserve">Macon County                   </t>
  </si>
  <si>
    <t xml:space="preserve">    695</t>
  </si>
  <si>
    <t xml:space="preserve">Madison County                 </t>
  </si>
  <si>
    <t xml:space="preserve">    696</t>
  </si>
  <si>
    <t xml:space="preserve">Marion County                  </t>
  </si>
  <si>
    <t xml:space="preserve">    697</t>
  </si>
  <si>
    <t xml:space="preserve">McDuffie County                </t>
  </si>
  <si>
    <t xml:space="preserve">    698</t>
  </si>
  <si>
    <t xml:space="preserve">McIntosh County                </t>
  </si>
  <si>
    <t xml:space="preserve">    699</t>
  </si>
  <si>
    <t xml:space="preserve">Meriwether County              </t>
  </si>
  <si>
    <t xml:space="preserve">    700</t>
  </si>
  <si>
    <t xml:space="preserve">Miller County                  </t>
  </si>
  <si>
    <t xml:space="preserve">    701</t>
  </si>
  <si>
    <t xml:space="preserve">Mitchell County                </t>
  </si>
  <si>
    <t xml:space="preserve">    702</t>
  </si>
  <si>
    <t xml:space="preserve">Monroe County                  </t>
  </si>
  <si>
    <t xml:space="preserve">    703</t>
  </si>
  <si>
    <t xml:space="preserve">Montgomery County              </t>
  </si>
  <si>
    <t xml:space="preserve">    704</t>
  </si>
  <si>
    <t xml:space="preserve">Morgan County                  </t>
  </si>
  <si>
    <t xml:space="preserve">    705</t>
  </si>
  <si>
    <t xml:space="preserve">Murray County                  </t>
  </si>
  <si>
    <t xml:space="preserve">    706</t>
  </si>
  <si>
    <t xml:space="preserve">Muscogee County                </t>
  </si>
  <si>
    <t xml:space="preserve">    707</t>
  </si>
  <si>
    <t xml:space="preserve">Newton County                  </t>
  </si>
  <si>
    <t xml:space="preserve">    708</t>
  </si>
  <si>
    <t xml:space="preserve">Oconee County                  </t>
  </si>
  <si>
    <t xml:space="preserve">    709</t>
  </si>
  <si>
    <t xml:space="preserve">Oglethorpe County              </t>
  </si>
  <si>
    <t xml:space="preserve">    710</t>
  </si>
  <si>
    <t xml:space="preserve">Paulding County                </t>
  </si>
  <si>
    <t xml:space="preserve">    711</t>
  </si>
  <si>
    <t xml:space="preserve">Peach County                   </t>
  </si>
  <si>
    <t xml:space="preserve">    712</t>
  </si>
  <si>
    <t xml:space="preserve">Pickens County                 </t>
  </si>
  <si>
    <t xml:space="preserve">    713</t>
  </si>
  <si>
    <t xml:space="preserve">Pierce County                  </t>
  </si>
  <si>
    <t xml:space="preserve">    714</t>
  </si>
  <si>
    <t xml:space="preserve">Pike County                    </t>
  </si>
  <si>
    <t xml:space="preserve">    715</t>
  </si>
  <si>
    <t xml:space="preserve">Polk County                    </t>
  </si>
  <si>
    <t xml:space="preserve">    716</t>
  </si>
  <si>
    <t xml:space="preserve">Pulaski County                 </t>
  </si>
  <si>
    <t xml:space="preserve">    717</t>
  </si>
  <si>
    <t xml:space="preserve">Putnam County                  </t>
  </si>
  <si>
    <t xml:space="preserve">    718</t>
  </si>
  <si>
    <t xml:space="preserve">Quitman County                 </t>
  </si>
  <si>
    <t xml:space="preserve">    719</t>
  </si>
  <si>
    <t xml:space="preserve">Rabun County                   </t>
  </si>
  <si>
    <t xml:space="preserve">    720</t>
  </si>
  <si>
    <t xml:space="preserve">Randolph County                </t>
  </si>
  <si>
    <t xml:space="preserve">    721</t>
  </si>
  <si>
    <t xml:space="preserve">Richmond County                </t>
  </si>
  <si>
    <t xml:space="preserve">    722</t>
  </si>
  <si>
    <t xml:space="preserve">Rockdale County                </t>
  </si>
  <si>
    <t xml:space="preserve">    723</t>
  </si>
  <si>
    <t xml:space="preserve">Schley County                  </t>
  </si>
  <si>
    <t xml:space="preserve">    724</t>
  </si>
  <si>
    <t xml:space="preserve">Screven County                 </t>
  </si>
  <si>
    <t xml:space="preserve">    725</t>
  </si>
  <si>
    <t xml:space="preserve">Seminole County                </t>
  </si>
  <si>
    <t xml:space="preserve">    726</t>
  </si>
  <si>
    <t xml:space="preserve">Spalding County                </t>
  </si>
  <si>
    <t xml:space="preserve">    727</t>
  </si>
  <si>
    <t xml:space="preserve">Stephens County                </t>
  </si>
  <si>
    <t xml:space="preserve">    728</t>
  </si>
  <si>
    <t xml:space="preserve">Stewart County                 </t>
  </si>
  <si>
    <t xml:space="preserve">    729</t>
  </si>
  <si>
    <t xml:space="preserve">Sumter County                  </t>
  </si>
  <si>
    <t xml:space="preserve">    730</t>
  </si>
  <si>
    <t xml:space="preserve">Talbot County                  </t>
  </si>
  <si>
    <t xml:space="preserve">    731</t>
  </si>
  <si>
    <t xml:space="preserve">Taliaferro County              </t>
  </si>
  <si>
    <t xml:space="preserve">    732</t>
  </si>
  <si>
    <t xml:space="preserve">Tattnall County                </t>
  </si>
  <si>
    <t xml:space="preserve">    733</t>
  </si>
  <si>
    <t xml:space="preserve">Taylor County                  </t>
  </si>
  <si>
    <t xml:space="preserve">    734</t>
  </si>
  <si>
    <t xml:space="preserve">Telfair County                 </t>
  </si>
  <si>
    <t xml:space="preserve">    735</t>
  </si>
  <si>
    <t xml:space="preserve">Terrell County                 </t>
  </si>
  <si>
    <t xml:space="preserve">    736</t>
  </si>
  <si>
    <t xml:space="preserve">Thomas County                  </t>
  </si>
  <si>
    <t xml:space="preserve">    737</t>
  </si>
  <si>
    <t xml:space="preserve">Tift County                    </t>
  </si>
  <si>
    <t xml:space="preserve">    738</t>
  </si>
  <si>
    <t xml:space="preserve">Toombs County                  </t>
  </si>
  <si>
    <t xml:space="preserve">    739</t>
  </si>
  <si>
    <t xml:space="preserve">Towns County                   </t>
  </si>
  <si>
    <t xml:space="preserve">    740</t>
  </si>
  <si>
    <t xml:space="preserve">Treutlen County                </t>
  </si>
  <si>
    <t xml:space="preserve">    741</t>
  </si>
  <si>
    <t xml:space="preserve">Troup County                   </t>
  </si>
  <si>
    <t xml:space="preserve">    742</t>
  </si>
  <si>
    <t xml:space="preserve">Turner County                  </t>
  </si>
  <si>
    <t xml:space="preserve">    743</t>
  </si>
  <si>
    <t xml:space="preserve">Twiggs County                  </t>
  </si>
  <si>
    <t xml:space="preserve">    744</t>
  </si>
  <si>
    <t xml:space="preserve">Union County                   </t>
  </si>
  <si>
    <t xml:space="preserve">    745</t>
  </si>
  <si>
    <t xml:space="preserve">Thomaston-Upson County         </t>
  </si>
  <si>
    <t xml:space="preserve">    746</t>
  </si>
  <si>
    <t xml:space="preserve">Walker County                  </t>
  </si>
  <si>
    <t xml:space="preserve">    747</t>
  </si>
  <si>
    <t xml:space="preserve">Walton County                  </t>
  </si>
  <si>
    <t xml:space="preserve">    748</t>
  </si>
  <si>
    <t xml:space="preserve">Ware County                    </t>
  </si>
  <si>
    <t xml:space="preserve">    749</t>
  </si>
  <si>
    <t xml:space="preserve">Warren County                  </t>
  </si>
  <si>
    <t xml:space="preserve">    750</t>
  </si>
  <si>
    <t xml:space="preserve">Washington County              </t>
  </si>
  <si>
    <t xml:space="preserve">    751</t>
  </si>
  <si>
    <t xml:space="preserve">Wayne County                   </t>
  </si>
  <si>
    <t xml:space="preserve">    752</t>
  </si>
  <si>
    <t xml:space="preserve">Webster County                 </t>
  </si>
  <si>
    <t xml:space="preserve">    753</t>
  </si>
  <si>
    <t xml:space="preserve">Wheeler County                 </t>
  </si>
  <si>
    <t xml:space="preserve">    754</t>
  </si>
  <si>
    <t xml:space="preserve">White County                   </t>
  </si>
  <si>
    <t xml:space="preserve">    755</t>
  </si>
  <si>
    <t xml:space="preserve">Whitfield County               </t>
  </si>
  <si>
    <t xml:space="preserve">    756</t>
  </si>
  <si>
    <t xml:space="preserve">Wilcox County                  </t>
  </si>
  <si>
    <t xml:space="preserve">    757</t>
  </si>
  <si>
    <t xml:space="preserve">Wilkes County                  </t>
  </si>
  <si>
    <t xml:space="preserve">    758</t>
  </si>
  <si>
    <t xml:space="preserve">Wilkinson County               </t>
  </si>
  <si>
    <t xml:space="preserve">    759</t>
  </si>
  <si>
    <t xml:space="preserve">Worth County                   </t>
  </si>
  <si>
    <t xml:space="preserve">    761</t>
  </si>
  <si>
    <t xml:space="preserve">Atlanta Public Schools         </t>
  </si>
  <si>
    <t xml:space="preserve">    763</t>
  </si>
  <si>
    <t xml:space="preserve">Bremen City                    </t>
  </si>
  <si>
    <t xml:space="preserve">    764</t>
  </si>
  <si>
    <t xml:space="preserve">Buford City                    </t>
  </si>
  <si>
    <t xml:space="preserve">    765</t>
  </si>
  <si>
    <t xml:space="preserve">Calhoun City                   </t>
  </si>
  <si>
    <t xml:space="preserve">    766</t>
  </si>
  <si>
    <t xml:space="preserve">Carrollton City                </t>
  </si>
  <si>
    <t xml:space="preserve">    767</t>
  </si>
  <si>
    <t xml:space="preserve">Cartersville City              </t>
  </si>
  <si>
    <t xml:space="preserve">    769</t>
  </si>
  <si>
    <t xml:space="preserve">Chickamauga City               </t>
  </si>
  <si>
    <t xml:space="preserve">    771</t>
  </si>
  <si>
    <t xml:space="preserve">Commerce City                  </t>
  </si>
  <si>
    <t xml:space="preserve">    772</t>
  </si>
  <si>
    <t xml:space="preserve">Dalton City                    </t>
  </si>
  <si>
    <t xml:space="preserve">    773</t>
  </si>
  <si>
    <t xml:space="preserve">Decatur City                   </t>
  </si>
  <si>
    <t xml:space="preserve">    774</t>
  </si>
  <si>
    <t xml:space="preserve">Dublin City                    </t>
  </si>
  <si>
    <t xml:space="preserve">    776</t>
  </si>
  <si>
    <t xml:space="preserve">Gainesville City               </t>
  </si>
  <si>
    <t xml:space="preserve">    779</t>
  </si>
  <si>
    <t xml:space="preserve">Jefferson City                 </t>
  </si>
  <si>
    <t xml:space="preserve">    781</t>
  </si>
  <si>
    <t xml:space="preserve">Marietta City                  </t>
  </si>
  <si>
    <t xml:space="preserve">    784</t>
  </si>
  <si>
    <t xml:space="preserve">Pelham City                    </t>
  </si>
  <si>
    <t xml:space="preserve">    785</t>
  </si>
  <si>
    <t xml:space="preserve">Rome City                      </t>
  </si>
  <si>
    <t xml:space="preserve">    786</t>
  </si>
  <si>
    <t xml:space="preserve">Social Circle City             </t>
  </si>
  <si>
    <t xml:space="preserve">    789</t>
  </si>
  <si>
    <t xml:space="preserve">Thomasville City               </t>
  </si>
  <si>
    <t xml:space="preserve">    791</t>
  </si>
  <si>
    <t xml:space="preserve">Trion City                     </t>
  </si>
  <si>
    <t xml:space="preserve">    792</t>
  </si>
  <si>
    <t xml:space="preserve">Valdosta City                  </t>
  </si>
  <si>
    <t xml:space="preserve">    793</t>
  </si>
  <si>
    <t xml:space="preserve">Vidalia City                   </t>
  </si>
  <si>
    <t xml:space="preserve">    872</t>
  </si>
  <si>
    <t xml:space="preserve">Chattahoochee-Flint RESA       </t>
  </si>
  <si>
    <t>Did not meet</t>
  </si>
  <si>
    <t xml:space="preserve">Optional EIS </t>
  </si>
  <si>
    <t>Per DE046</t>
  </si>
  <si>
    <t>Modified 2009 Expenditures</t>
  </si>
  <si>
    <t>FY10  Cost Per Pupil</t>
  </si>
  <si>
    <t>FY09 State Allotments  (Revenue)</t>
  </si>
  <si>
    <t>FY10 State Allotments  (Revenue)</t>
  </si>
  <si>
    <t>FY2010 Exp          (Local Only)</t>
  </si>
  <si>
    <t>2008           FTE 2009-2 Unduplicated FTE</t>
  </si>
  <si>
    <t xml:space="preserve">50% Reduction Local Effort </t>
  </si>
  <si>
    <t>2009 FTE 2010-2 Unduplicated FTE</t>
  </si>
  <si>
    <t>2010 Compared to 2009 - Per Pupil</t>
  </si>
  <si>
    <t>2010 Compared to 2009 - Aggregate</t>
  </si>
  <si>
    <t>2009 Special Education Expenditures</t>
  </si>
  <si>
    <t>2010 Special Education Expenditures</t>
  </si>
  <si>
    <t>FY10 Local Compared to FY09 Local - Aggregate</t>
  </si>
  <si>
    <t>FY10 Local Compared to FY09 Local - Per Pupil</t>
  </si>
  <si>
    <t>FY09  Cost Per Pupil - Aggregate</t>
  </si>
  <si>
    <t>FY2009 Exp (Local Only) - Per Pupil</t>
  </si>
  <si>
    <t>FY2009 Exp (Local Only) - Aggegate</t>
  </si>
  <si>
    <t>FY2010 Exp (Local Only) - Per Pupil</t>
  </si>
  <si>
    <t>Result Per Pupil Cost Test</t>
  </si>
  <si>
    <t>Result of Local Exp Test - Aggergate</t>
  </si>
  <si>
    <t>Comparisons</t>
  </si>
  <si>
    <t>Results</t>
  </si>
  <si>
    <t>Result of Local Exp Test - Per Pupil</t>
  </si>
  <si>
    <t>Overall Results</t>
  </si>
  <si>
    <t>Met MOE</t>
  </si>
  <si>
    <t>Did Not Meet MOE</t>
  </si>
  <si>
    <t>Failed Aggregate MOE</t>
  </si>
  <si>
    <t>Failed PPC</t>
  </si>
  <si>
    <t>Failed Local Test</t>
  </si>
  <si>
    <t>Failed Local per Pupil</t>
  </si>
  <si>
    <t>Result Aggregate MOE Test</t>
  </si>
  <si>
    <t>798</t>
  </si>
  <si>
    <t>7820108</t>
  </si>
  <si>
    <t>854</t>
  </si>
  <si>
    <t xml:space="preserve">    854</t>
  </si>
  <si>
    <t>858</t>
  </si>
  <si>
    <t xml:space="preserve">    858</t>
  </si>
  <si>
    <t>868</t>
  </si>
  <si>
    <t xml:space="preserve">    868</t>
  </si>
  <si>
    <t>872</t>
  </si>
  <si>
    <t>Program: 2023, 2033, 2043, 2053, 2063</t>
  </si>
  <si>
    <t>Excess State Expenditures</t>
  </si>
  <si>
    <t>Adjusted Local Expenditures</t>
  </si>
  <si>
    <t>2009 State Special Ed Revenue from DE046</t>
  </si>
  <si>
    <t>2010 State Special Ed Revenue from DE046</t>
  </si>
  <si>
    <t xml:space="preserve">2009 Local Expenditures </t>
  </si>
  <si>
    <t>2009 State Expenditures</t>
  </si>
  <si>
    <t>2010 State Expenditures</t>
  </si>
  <si>
    <t>2010 Local Expenditures</t>
  </si>
  <si>
    <t>2009 Special Education Expenditures - State + Local</t>
  </si>
  <si>
    <t>2010 Adjusted Local Expenditures</t>
  </si>
  <si>
    <t>State + Local 2009 Expenditures Less 50% Reduction</t>
  </si>
  <si>
    <t>2009 Adjusted Local Expenditures Less 50% Reduction of Local Effort</t>
  </si>
  <si>
    <t>2010 Special Education Expenditures - State + Local</t>
  </si>
  <si>
    <t>*2009 Adjusted Local Expenditures</t>
  </si>
  <si>
    <t>*</t>
  </si>
  <si>
    <t>Local Expenditures + Excess State Expenditures</t>
  </si>
  <si>
    <t xml:space="preserve">FY 2010 Midterm Earnings and LFS </t>
  </si>
  <si>
    <t>2010 Accruals</t>
  </si>
  <si>
    <t>FY 2009 Accrual</t>
  </si>
  <si>
    <t>Sys Id</t>
  </si>
  <si>
    <t>Sys Name</t>
  </si>
  <si>
    <t>Cat I Earn</t>
  </si>
  <si>
    <t>Cat I LFS</t>
  </si>
  <si>
    <t>Cat II Earn</t>
  </si>
  <si>
    <t>Cat II LFS</t>
  </si>
  <si>
    <t>Cat III Earn</t>
  </si>
  <si>
    <t>Cat III LFS</t>
  </si>
  <si>
    <t>Cat IV Earn</t>
  </si>
  <si>
    <t>Cat IV LFS</t>
  </si>
  <si>
    <t>Cat V Earn</t>
  </si>
  <si>
    <t>Cat V LFS</t>
  </si>
  <si>
    <t xml:space="preserve"> Itin Earn</t>
  </si>
  <si>
    <t>Itin LFS</t>
  </si>
  <si>
    <t>Supp Spch Earn</t>
  </si>
  <si>
    <t>Supp Spch LFS</t>
  </si>
  <si>
    <t>Total Earn</t>
  </si>
  <si>
    <t>Total LFS</t>
  </si>
  <si>
    <t>Net State</t>
  </si>
  <si>
    <t>Net state</t>
  </si>
  <si>
    <t>State Preschool 2620</t>
  </si>
  <si>
    <t>Reintegration 2310</t>
  </si>
  <si>
    <t>Rule 10 2810</t>
  </si>
  <si>
    <t>Net Special Ed</t>
  </si>
  <si>
    <t>Per de46</t>
  </si>
  <si>
    <t>variance</t>
  </si>
  <si>
    <t>CCAT</t>
  </si>
  <si>
    <t>Odyssey</t>
  </si>
  <si>
    <t>Mountain Education Center</t>
  </si>
  <si>
    <t xml:space="preserve">FY 2009 Midterm Earnings and LFS </t>
  </si>
  <si>
    <t>Level I Earn</t>
  </si>
  <si>
    <t>Level I LFS</t>
  </si>
  <si>
    <t>Car IV LFS</t>
  </si>
  <si>
    <t>Variance</t>
  </si>
  <si>
    <r>
      <t xml:space="preserve">Programs: 2011, 2021, 2031, 2041, 2051, 2061, 2090, 2310, 2620, 2810 </t>
    </r>
    <r>
      <rPr>
        <strike/>
        <sz val="10"/>
        <rFont val="Arial"/>
        <family val="2"/>
      </rPr>
      <t>+ 4120</t>
    </r>
  </si>
  <si>
    <t>Decrease in Students per FTE</t>
  </si>
  <si>
    <t>Decrease in Students - Aggregate</t>
  </si>
  <si>
    <t>Result Decrease Students per pupil</t>
  </si>
  <si>
    <t>2010 Compared to 2009 - decreased Students - Per Pupil</t>
  </si>
  <si>
    <t>Result Decrease in Students - Aggregate</t>
  </si>
  <si>
    <t>2010 Compared to 2009 - decreased Students - Aggregate</t>
  </si>
  <si>
    <t>DIST_NAME</t>
  </si>
  <si>
    <t>2011</t>
  </si>
  <si>
    <t>2021</t>
  </si>
  <si>
    <t>2023</t>
  </si>
  <si>
    <t>2031</t>
  </si>
  <si>
    <t>2033</t>
  </si>
  <si>
    <t>2041</t>
  </si>
  <si>
    <t>2043</t>
  </si>
  <si>
    <t>2051</t>
  </si>
  <si>
    <t>2053</t>
  </si>
  <si>
    <t>2061</t>
  </si>
  <si>
    <t>2063</t>
  </si>
  <si>
    <t>2090</t>
  </si>
  <si>
    <t>2310</t>
  </si>
  <si>
    <t>2620</t>
  </si>
  <si>
    <t>2810</t>
  </si>
  <si>
    <t>4120</t>
  </si>
  <si>
    <t xml:space="preserve">Appling County             </t>
  </si>
  <si>
    <t xml:space="preserve">Atkinson County            </t>
  </si>
  <si>
    <t xml:space="preserve">Bacon County               </t>
  </si>
  <si>
    <t xml:space="preserve">Baker County               </t>
  </si>
  <si>
    <t xml:space="preserve">Baldwin County             </t>
  </si>
  <si>
    <t xml:space="preserve">Banks County               </t>
  </si>
  <si>
    <t xml:space="preserve">Barrow County              </t>
  </si>
  <si>
    <t xml:space="preserve">Bartow County              </t>
  </si>
  <si>
    <t xml:space="preserve">Ben Hill County            </t>
  </si>
  <si>
    <t xml:space="preserve">Berrien County             </t>
  </si>
  <si>
    <t xml:space="preserve">Bibb County                </t>
  </si>
  <si>
    <t xml:space="preserve">Bleckley County            </t>
  </si>
  <si>
    <t xml:space="preserve">Brantley County            </t>
  </si>
  <si>
    <t xml:space="preserve">Brooks County              </t>
  </si>
  <si>
    <t xml:space="preserve">Bryan County               </t>
  </si>
  <si>
    <t xml:space="preserve">Bulloch County             </t>
  </si>
  <si>
    <t xml:space="preserve">Burke County               </t>
  </si>
  <si>
    <t xml:space="preserve">Butts County               </t>
  </si>
  <si>
    <t xml:space="preserve">Calhoun County             </t>
  </si>
  <si>
    <t xml:space="preserve">Camden County              </t>
  </si>
  <si>
    <t xml:space="preserve">Candler County             </t>
  </si>
  <si>
    <t xml:space="preserve">Carroll County             </t>
  </si>
  <si>
    <t xml:space="preserve">Catoosa County             </t>
  </si>
  <si>
    <t xml:space="preserve">Charlton County            </t>
  </si>
  <si>
    <t xml:space="preserve">Chatham County             </t>
  </si>
  <si>
    <t xml:space="preserve">Chattahoochee County       </t>
  </si>
  <si>
    <t xml:space="preserve">Chattooga County           </t>
  </si>
  <si>
    <t xml:space="preserve">Cherokee County            </t>
  </si>
  <si>
    <t xml:space="preserve">Clarke County              </t>
  </si>
  <si>
    <t xml:space="preserve">Clay County                </t>
  </si>
  <si>
    <t xml:space="preserve">Clayton County             </t>
  </si>
  <si>
    <t xml:space="preserve">Clinch County              </t>
  </si>
  <si>
    <t xml:space="preserve">Cobb County                </t>
  </si>
  <si>
    <t xml:space="preserve">Coffee County              </t>
  </si>
  <si>
    <t xml:space="preserve">Colquitt County            </t>
  </si>
  <si>
    <t xml:space="preserve">Columbia County            </t>
  </si>
  <si>
    <t xml:space="preserve">Cook County                </t>
  </si>
  <si>
    <t xml:space="preserve">Coweta County              </t>
  </si>
  <si>
    <t xml:space="preserve">Crawford County            </t>
  </si>
  <si>
    <t xml:space="preserve">Crisp County               </t>
  </si>
  <si>
    <t xml:space="preserve">Dade County                </t>
  </si>
  <si>
    <t xml:space="preserve">Dawson County              </t>
  </si>
  <si>
    <t xml:space="preserve">Decatur County             </t>
  </si>
  <si>
    <t xml:space="preserve">DeKalb County              </t>
  </si>
  <si>
    <t xml:space="preserve">Dodge County               </t>
  </si>
  <si>
    <t xml:space="preserve">Dooly County               </t>
  </si>
  <si>
    <t xml:space="preserve">Dougherty County           </t>
  </si>
  <si>
    <t xml:space="preserve">Douglas County             </t>
  </si>
  <si>
    <t xml:space="preserve">Early County               </t>
  </si>
  <si>
    <t xml:space="preserve">Echols County              </t>
  </si>
  <si>
    <t xml:space="preserve">Effingham County           </t>
  </si>
  <si>
    <t xml:space="preserve">Elbert County              </t>
  </si>
  <si>
    <t xml:space="preserve">Emanuel County             </t>
  </si>
  <si>
    <t xml:space="preserve">Evans County               </t>
  </si>
  <si>
    <t xml:space="preserve">Fannin County              </t>
  </si>
  <si>
    <t xml:space="preserve">Fayette County             </t>
  </si>
  <si>
    <t xml:space="preserve">Floyd County               </t>
  </si>
  <si>
    <t xml:space="preserve">Forsyth County             </t>
  </si>
  <si>
    <t xml:space="preserve">Franklin County            </t>
  </si>
  <si>
    <t xml:space="preserve">Fulton County              </t>
  </si>
  <si>
    <t xml:space="preserve">Gilmer County              </t>
  </si>
  <si>
    <t xml:space="preserve">Glascock County            </t>
  </si>
  <si>
    <t xml:space="preserve">Glynn County               </t>
  </si>
  <si>
    <t xml:space="preserve">Gordon County              </t>
  </si>
  <si>
    <t xml:space="preserve">Grady County               </t>
  </si>
  <si>
    <t xml:space="preserve">Greene County              </t>
  </si>
  <si>
    <t xml:space="preserve">Gwinnett County            </t>
  </si>
  <si>
    <t xml:space="preserve">Habersham County           </t>
  </si>
  <si>
    <t xml:space="preserve">Hall County                </t>
  </si>
  <si>
    <t xml:space="preserve">Hancock County             </t>
  </si>
  <si>
    <t xml:space="preserve">Haralson County            </t>
  </si>
  <si>
    <t xml:space="preserve">Harris County              </t>
  </si>
  <si>
    <t xml:space="preserve">Hart County                </t>
  </si>
  <si>
    <t xml:space="preserve">Heard County               </t>
  </si>
  <si>
    <t xml:space="preserve">Henry County               </t>
  </si>
  <si>
    <t xml:space="preserve">Houston County             </t>
  </si>
  <si>
    <t xml:space="preserve">Irwin County               </t>
  </si>
  <si>
    <t xml:space="preserve">Jackson County             </t>
  </si>
  <si>
    <t xml:space="preserve">Jasper County              </t>
  </si>
  <si>
    <t xml:space="preserve">Jeff Davis County          </t>
  </si>
  <si>
    <t xml:space="preserve">Jefferson County           </t>
  </si>
  <si>
    <t xml:space="preserve">Jenkins County             </t>
  </si>
  <si>
    <t xml:space="preserve">Johnson County             </t>
  </si>
  <si>
    <t xml:space="preserve">Jones County               </t>
  </si>
  <si>
    <t xml:space="preserve">Lamar County               </t>
  </si>
  <si>
    <t xml:space="preserve">Lanier County              </t>
  </si>
  <si>
    <t xml:space="preserve">Laurens County             </t>
  </si>
  <si>
    <t xml:space="preserve">Lee County                 </t>
  </si>
  <si>
    <t xml:space="preserve">Liberty County             </t>
  </si>
  <si>
    <t xml:space="preserve">Lincoln County             </t>
  </si>
  <si>
    <t xml:space="preserve">Long County                </t>
  </si>
  <si>
    <t xml:space="preserve">Lowndes County             </t>
  </si>
  <si>
    <t xml:space="preserve">Lumpkin County             </t>
  </si>
  <si>
    <t xml:space="preserve">Macon County               </t>
  </si>
  <si>
    <t xml:space="preserve">Madison County             </t>
  </si>
  <si>
    <t xml:space="preserve">Marion County              </t>
  </si>
  <si>
    <t xml:space="preserve">McDuffie County            </t>
  </si>
  <si>
    <t xml:space="preserve">McIntosh County            </t>
  </si>
  <si>
    <t xml:space="preserve">Meriwether County          </t>
  </si>
  <si>
    <t xml:space="preserve">Miller County              </t>
  </si>
  <si>
    <t xml:space="preserve">Mitchell County            </t>
  </si>
  <si>
    <t xml:space="preserve">Monroe County              </t>
  </si>
  <si>
    <t xml:space="preserve">Montgomery County          </t>
  </si>
  <si>
    <t xml:space="preserve">Morgan County              </t>
  </si>
  <si>
    <t xml:space="preserve">Murray County              </t>
  </si>
  <si>
    <t xml:space="preserve">Muscogee County            </t>
  </si>
  <si>
    <t xml:space="preserve">Newton County              </t>
  </si>
  <si>
    <t xml:space="preserve">Oconee County              </t>
  </si>
  <si>
    <t xml:space="preserve">Oglethorpe County          </t>
  </si>
  <si>
    <t xml:space="preserve">Paulding County            </t>
  </si>
  <si>
    <t xml:space="preserve">Peach County               </t>
  </si>
  <si>
    <t xml:space="preserve">Pickens County             </t>
  </si>
  <si>
    <t xml:space="preserve">Pierce County              </t>
  </si>
  <si>
    <t xml:space="preserve">Pike County                </t>
  </si>
  <si>
    <t xml:space="preserve">Polk County                </t>
  </si>
  <si>
    <t xml:space="preserve">Pulaski County             </t>
  </si>
  <si>
    <t xml:space="preserve">Putnam County              </t>
  </si>
  <si>
    <t xml:space="preserve">Quitman County             </t>
  </si>
  <si>
    <t xml:space="preserve">Rabun County               </t>
  </si>
  <si>
    <t xml:space="preserve">Randolph County            </t>
  </si>
  <si>
    <t xml:space="preserve">Richmond County            </t>
  </si>
  <si>
    <t xml:space="preserve">Rockdale County            </t>
  </si>
  <si>
    <t xml:space="preserve">Schley County              </t>
  </si>
  <si>
    <t xml:space="preserve">Screven County             </t>
  </si>
  <si>
    <t xml:space="preserve">Seminole County            </t>
  </si>
  <si>
    <t xml:space="preserve">Spalding County            </t>
  </si>
  <si>
    <t xml:space="preserve">Stephens County            </t>
  </si>
  <si>
    <t xml:space="preserve">Stewart County             </t>
  </si>
  <si>
    <t xml:space="preserve">Sumter County              </t>
  </si>
  <si>
    <t xml:space="preserve">Talbot County              </t>
  </si>
  <si>
    <t xml:space="preserve">Taliaferro County          </t>
  </si>
  <si>
    <t xml:space="preserve">Tattnall County            </t>
  </si>
  <si>
    <t xml:space="preserve">Taylor County              </t>
  </si>
  <si>
    <t xml:space="preserve">Telfair County             </t>
  </si>
  <si>
    <t xml:space="preserve">Terrell County             </t>
  </si>
  <si>
    <t xml:space="preserve">Thomas County              </t>
  </si>
  <si>
    <t xml:space="preserve">Tift County                </t>
  </si>
  <si>
    <t xml:space="preserve">Toombs County              </t>
  </si>
  <si>
    <t xml:space="preserve">Towns County               </t>
  </si>
  <si>
    <t xml:space="preserve">Treutlen County            </t>
  </si>
  <si>
    <t xml:space="preserve">Troup County               </t>
  </si>
  <si>
    <t xml:space="preserve">Turner County              </t>
  </si>
  <si>
    <t xml:space="preserve">Twiggs County              </t>
  </si>
  <si>
    <t xml:space="preserve">Union County               </t>
  </si>
  <si>
    <t xml:space="preserve">Thomaston-Upson County     </t>
  </si>
  <si>
    <t xml:space="preserve">Walker County              </t>
  </si>
  <si>
    <t xml:space="preserve">Walton County              </t>
  </si>
  <si>
    <t xml:space="preserve">Ware County                </t>
  </si>
  <si>
    <t xml:space="preserve">Warren County              </t>
  </si>
  <si>
    <t xml:space="preserve">Washington County          </t>
  </si>
  <si>
    <t xml:space="preserve">Wayne County               </t>
  </si>
  <si>
    <t xml:space="preserve">Webster County             </t>
  </si>
  <si>
    <t xml:space="preserve">Wheeler County             </t>
  </si>
  <si>
    <t xml:space="preserve">White County               </t>
  </si>
  <si>
    <t xml:space="preserve">Whitfield County           </t>
  </si>
  <si>
    <t xml:space="preserve">Wilcox County              </t>
  </si>
  <si>
    <t xml:space="preserve">Wilkes County              </t>
  </si>
  <si>
    <t xml:space="preserve">Wilkinson County           </t>
  </si>
  <si>
    <t xml:space="preserve">Worth County               </t>
  </si>
  <si>
    <t xml:space="preserve">Atlanta Public Schools     </t>
  </si>
  <si>
    <t xml:space="preserve">Bremen City                </t>
  </si>
  <si>
    <t xml:space="preserve">Buford City                </t>
  </si>
  <si>
    <t xml:space="preserve">Calhoun City               </t>
  </si>
  <si>
    <t xml:space="preserve">Carrollton City            </t>
  </si>
  <si>
    <t xml:space="preserve">Cartersville City          </t>
  </si>
  <si>
    <t xml:space="preserve">Chickamauga City           </t>
  </si>
  <si>
    <t xml:space="preserve">Commerce City              </t>
  </si>
  <si>
    <t xml:space="preserve">Dalton City                </t>
  </si>
  <si>
    <t xml:space="preserve">Decatur City               </t>
  </si>
  <si>
    <t xml:space="preserve">Dublin City                </t>
  </si>
  <si>
    <t xml:space="preserve">Gainesville City           </t>
  </si>
  <si>
    <t xml:space="preserve">Jefferson City             </t>
  </si>
  <si>
    <t xml:space="preserve">Marietta City              </t>
  </si>
  <si>
    <t xml:space="preserve">Pelham City                </t>
  </si>
  <si>
    <t xml:space="preserve">Rome City                  </t>
  </si>
  <si>
    <t xml:space="preserve">Social Circle City         </t>
  </si>
  <si>
    <t xml:space="preserve">Thomasville City           </t>
  </si>
  <si>
    <t xml:space="preserve">Trion City                 </t>
  </si>
  <si>
    <t xml:space="preserve">Valdosta City              </t>
  </si>
  <si>
    <t xml:space="preserve">Vidalia City               </t>
  </si>
  <si>
    <t>State Program Codes Expenditures</t>
  </si>
  <si>
    <t>Local Program Codes Expenditures</t>
  </si>
  <si>
    <t>SFSF</t>
  </si>
  <si>
    <t>2090 Low Incidence Grant</t>
  </si>
  <si>
    <t>FY 2009 Accrual basis QBE revenue</t>
  </si>
  <si>
    <t>FY 2010 Accrual basis QBE revenue</t>
  </si>
  <si>
    <r>
      <t xml:space="preserve">Programs: 2011, 2021, 2031, 2041, 2051, 2061, </t>
    </r>
    <r>
      <rPr>
        <strike/>
        <sz val="10"/>
        <rFont val="Arial"/>
        <family val="2"/>
      </rPr>
      <t>2090</t>
    </r>
    <r>
      <rPr>
        <sz val="10"/>
        <rFont val="Arial"/>
        <family val="2"/>
      </rPr>
      <t xml:space="preserve">, 2310, 2620, 2810 </t>
    </r>
  </si>
  <si>
    <t>Decrease in Student - Local Aggregate</t>
  </si>
  <si>
    <t>Decrease in Student - Local Per Pupil</t>
  </si>
  <si>
    <t>FY10 Local Compared to FY09 Local Decreased Students - Aggregate</t>
  </si>
  <si>
    <t>FY10 Local Compared to FY09 Local Decreased Students - Per Pupil</t>
  </si>
  <si>
    <t>Result of Local Exp Test Reduced Students - Aggergate</t>
  </si>
  <si>
    <t>Result of Local Exp Test Reduced Students - Per Pupil</t>
  </si>
  <si>
    <t>Less 2090</t>
  </si>
  <si>
    <t>Adjusted Grand Total</t>
  </si>
  <si>
    <t>High Cost Fund Pool (CFDA # 84.027)</t>
  </si>
  <si>
    <t>High Cost Fund Pool</t>
  </si>
  <si>
    <t>2010 Special Education Expenditures - State + Local +High Cost Fund Pool</t>
  </si>
  <si>
    <t>FY10  Cost Per Pupil adjusted for High Cost Pool</t>
  </si>
  <si>
    <t>2010 Adjusted Local Expenditures + High Cost Pool</t>
  </si>
  <si>
    <t>FY2010 Exp (Local Only) adjusted for High Cost Pool - Per Pupil</t>
  </si>
  <si>
    <t>ID</t>
  </si>
  <si>
    <t>12-2008 FTE 2009-2 Unduplicated FTE</t>
  </si>
  <si>
    <t>Dec 2009 FTE 2010-2 Unduplicated FTE</t>
  </si>
  <si>
    <t>FY10 - 09 in combined aggregate</t>
  </si>
  <si>
    <t>FY10-09 in local aggregate only</t>
  </si>
  <si>
    <t>FY10 - 09          per pupil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</si>
</sst>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>
        <color theme="4" tint="0.3999800086021423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 vertical="top"/>
    </xf>
    <xf numFmtId="43" fontId="0" fillId="0" borderId="0" xfId="42" applyFont="1" applyAlignment="1">
      <alignment vertical="top"/>
    </xf>
    <xf numFmtId="0" fontId="2" fillId="8" borderId="10" xfId="0" applyFont="1" applyFill="1" applyBorder="1" applyAlignment="1">
      <alignment vertical="top"/>
    </xf>
    <xf numFmtId="43" fontId="2" fillId="8" borderId="10" xfId="42" applyFont="1" applyFill="1" applyBorder="1" applyAlignment="1">
      <alignment vertical="top"/>
    </xf>
    <xf numFmtId="49" fontId="2" fillId="8" borderId="10" xfId="0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43" fontId="0" fillId="0" borderId="0" xfId="42" applyFont="1" applyAlignment="1">
      <alignment/>
    </xf>
    <xf numFmtId="43" fontId="46" fillId="33" borderId="11" xfId="42" applyFont="1" applyFill="1" applyBorder="1" applyAlignment="1">
      <alignment/>
    </xf>
    <xf numFmtId="43" fontId="2" fillId="8" borderId="10" xfId="42" applyFont="1" applyFill="1" applyBorder="1" applyAlignment="1">
      <alignment horizontal="center" vertical="top"/>
    </xf>
    <xf numFmtId="43" fontId="2" fillId="0" borderId="10" xfId="42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5" fillId="0" borderId="12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8" borderId="13" xfId="0" applyFont="1" applyFill="1" applyBorder="1" applyAlignment="1">
      <alignment vertical="top"/>
    </xf>
    <xf numFmtId="0" fontId="5" fillId="8" borderId="0" xfId="0" applyFont="1" applyFill="1" applyBorder="1" applyAlignment="1">
      <alignment vertical="top"/>
    </xf>
    <xf numFmtId="0" fontId="4" fillId="8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7" fillId="0" borderId="15" xfId="0" applyFont="1" applyBorder="1" applyAlignment="1">
      <alignment vertical="top"/>
    </xf>
    <xf numFmtId="43" fontId="4" fillId="0" borderId="0" xfId="42" applyFont="1" applyAlignment="1">
      <alignment vertical="top"/>
    </xf>
    <xf numFmtId="43" fontId="4" fillId="0" borderId="0" xfId="42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0" xfId="0" applyNumberFormat="1" applyFont="1" applyAlignment="1">
      <alignment vertical="top"/>
    </xf>
    <xf numFmtId="43" fontId="4" fillId="0" borderId="16" xfId="42" applyFont="1" applyBorder="1" applyAlignment="1">
      <alignment/>
    </xf>
    <xf numFmtId="0" fontId="4" fillId="0" borderId="0" xfId="0" applyFont="1" applyAlignment="1">
      <alignment horizontal="center" vertical="top"/>
    </xf>
    <xf numFmtId="165" fontId="4" fillId="0" borderId="10" xfId="42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9" fontId="47" fillId="0" borderId="15" xfId="0" applyNumberFormat="1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7" fillId="33" borderId="11" xfId="0" applyFont="1" applyFill="1" applyBorder="1" applyAlignment="1">
      <alignment vertical="top"/>
    </xf>
    <xf numFmtId="43" fontId="47" fillId="33" borderId="0" xfId="42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8" borderId="14" xfId="0" applyFont="1" applyFill="1" applyBorder="1" applyAlignment="1">
      <alignment horizontal="center" wrapText="1"/>
    </xf>
    <xf numFmtId="0" fontId="47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3" fontId="4" fillId="0" borderId="10" xfId="42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43" fontId="4" fillId="0" borderId="10" xfId="42" applyFont="1" applyBorder="1" applyAlignment="1">
      <alignment/>
    </xf>
    <xf numFmtId="43" fontId="4" fillId="0" borderId="10" xfId="0" applyNumberFormat="1" applyFont="1" applyBorder="1" applyAlignment="1">
      <alignment vertical="top"/>
    </xf>
    <xf numFmtId="4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43" fontId="4" fillId="0" borderId="10" xfId="42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5" fillId="10" borderId="14" xfId="0" applyFont="1" applyFill="1" applyBorder="1" applyAlignment="1">
      <alignment horizontal="center" wrapText="1"/>
    </xf>
    <xf numFmtId="164" fontId="47" fillId="10" borderId="18" xfId="46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3" borderId="19" xfId="0" applyFont="1" applyFill="1" applyBorder="1" applyAlignment="1">
      <alignment horizontal="center" wrapText="1"/>
    </xf>
    <xf numFmtId="43" fontId="48" fillId="33" borderId="0" xfId="42" applyFont="1" applyFill="1" applyBorder="1" applyAlignment="1">
      <alignment vertical="top"/>
    </xf>
    <xf numFmtId="165" fontId="4" fillId="0" borderId="0" xfId="0" applyNumberFormat="1" applyFont="1" applyAlignment="1">
      <alignment vertical="top"/>
    </xf>
    <xf numFmtId="0" fontId="5" fillId="13" borderId="1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/>
    </xf>
    <xf numFmtId="0" fontId="49" fillId="0" borderId="15" xfId="0" applyFont="1" applyBorder="1" applyAlignment="1">
      <alignment vertical="top"/>
    </xf>
    <xf numFmtId="0" fontId="49" fillId="0" borderId="15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9" fontId="49" fillId="0" borderId="15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49" fillId="0" borderId="0" xfId="0" applyFont="1" applyBorder="1" applyAlignment="1">
      <alignment vertical="top"/>
    </xf>
    <xf numFmtId="0" fontId="49" fillId="33" borderId="11" xfId="0" applyFont="1" applyFill="1" applyBorder="1" applyAlignment="1">
      <alignment vertical="top"/>
    </xf>
    <xf numFmtId="0" fontId="0" fillId="0" borderId="0" xfId="0" applyAlignment="1">
      <alignment vertical="top" wrapText="1"/>
    </xf>
    <xf numFmtId="43" fontId="5" fillId="0" borderId="10" xfId="42" applyFont="1" applyFill="1" applyBorder="1" applyAlignment="1">
      <alignment horizontal="center" wrapText="1"/>
    </xf>
    <xf numFmtId="0" fontId="5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43" fontId="0" fillId="0" borderId="0" xfId="42" applyFont="1" applyFill="1" applyAlignment="1">
      <alignment vertical="top"/>
    </xf>
    <xf numFmtId="0" fontId="0" fillId="0" borderId="0" xfId="0" applyFill="1" applyAlignment="1">
      <alignment vertical="top" wrapText="1"/>
    </xf>
    <xf numFmtId="39" fontId="0" fillId="0" borderId="0" xfId="42" applyNumberFormat="1" applyFont="1" applyFill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Fill="1" applyBorder="1" applyAlignment="1">
      <alignment vertical="top"/>
    </xf>
    <xf numFmtId="43" fontId="9" fillId="0" borderId="0" xfId="42" applyFont="1" applyBorder="1" applyAlignment="1">
      <alignment/>
    </xf>
    <xf numFmtId="0" fontId="10" fillId="0" borderId="17" xfId="0" applyFont="1" applyFill="1" applyBorder="1" applyAlignment="1">
      <alignment vertical="top"/>
    </xf>
    <xf numFmtId="43" fontId="4" fillId="0" borderId="22" xfId="42" applyFont="1" applyBorder="1" applyAlignment="1">
      <alignment/>
    </xf>
    <xf numFmtId="43" fontId="0" fillId="0" borderId="10" xfId="42" applyFont="1" applyBorder="1" applyAlignment="1">
      <alignment vertical="top"/>
    </xf>
    <xf numFmtId="39" fontId="0" fillId="9" borderId="10" xfId="42" applyNumberFormat="1" applyFont="1" applyFill="1" applyBorder="1" applyAlignment="1">
      <alignment vertical="top"/>
    </xf>
    <xf numFmtId="43" fontId="4" fillId="0" borderId="10" xfId="0" applyNumberFormat="1" applyFont="1" applyBorder="1" applyAlignment="1">
      <alignment horizontal="center"/>
    </xf>
    <xf numFmtId="0" fontId="5" fillId="8" borderId="23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165" fontId="29" fillId="0" borderId="0" xfId="42" applyNumberFormat="1" applyFont="1" applyAlignment="1">
      <alignment/>
    </xf>
    <xf numFmtId="0" fontId="0" fillId="34" borderId="0" xfId="0" applyFill="1" applyAlignment="1">
      <alignment/>
    </xf>
    <xf numFmtId="165" fontId="29" fillId="0" borderId="0" xfId="42" applyNumberFormat="1" applyFont="1" applyFill="1" applyAlignment="1">
      <alignment/>
    </xf>
    <xf numFmtId="165" fontId="29" fillId="34" borderId="0" xfId="42" applyNumberFormat="1" applyFont="1" applyFill="1" applyAlignment="1">
      <alignment/>
    </xf>
    <xf numFmtId="165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4" fillId="34" borderId="0" xfId="0" applyFont="1" applyFill="1" applyAlignment="1">
      <alignment/>
    </xf>
    <xf numFmtId="165" fontId="44" fillId="34" borderId="0" xfId="42" applyNumberFormat="1" applyFont="1" applyFill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44" fillId="0" borderId="0" xfId="42" applyNumberFormat="1" applyFont="1" applyFill="1" applyAlignment="1">
      <alignment/>
    </xf>
    <xf numFmtId="165" fontId="50" fillId="0" borderId="0" xfId="42" applyNumberFormat="1" applyFont="1" applyAlignment="1">
      <alignment/>
    </xf>
    <xf numFmtId="0" fontId="50" fillId="34" borderId="0" xfId="0" applyFont="1" applyFill="1" applyAlignment="1">
      <alignment/>
    </xf>
    <xf numFmtId="166" fontId="50" fillId="0" borderId="0" xfId="42" applyNumberFormat="1" applyFont="1" applyAlignment="1">
      <alignment/>
    </xf>
    <xf numFmtId="165" fontId="50" fillId="34" borderId="0" xfId="42" applyNumberFormat="1" applyFont="1" applyFill="1" applyAlignment="1">
      <alignment/>
    </xf>
    <xf numFmtId="166" fontId="44" fillId="0" borderId="0" xfId="42" applyNumberFormat="1" applyFont="1" applyAlignment="1">
      <alignment/>
    </xf>
    <xf numFmtId="166" fontId="29" fillId="0" borderId="0" xfId="42" applyNumberFormat="1" applyFont="1" applyAlignment="1">
      <alignment/>
    </xf>
    <xf numFmtId="8" fontId="0" fillId="0" borderId="10" xfId="42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46" fillId="33" borderId="15" xfId="0" applyFont="1" applyFill="1" applyBorder="1" applyAlignment="1">
      <alignment/>
    </xf>
    <xf numFmtId="0" fontId="46" fillId="0" borderId="15" xfId="0" applyFont="1" applyBorder="1" applyAlignment="1">
      <alignment/>
    </xf>
    <xf numFmtId="43" fontId="0" fillId="0" borderId="0" xfId="42" applyFont="1" applyAlignment="1">
      <alignment/>
    </xf>
    <xf numFmtId="0" fontId="46" fillId="33" borderId="11" xfId="0" applyFont="1" applyFill="1" applyBorder="1" applyAlignment="1">
      <alignment/>
    </xf>
    <xf numFmtId="43" fontId="46" fillId="33" borderId="11" xfId="42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 wrapText="1"/>
    </xf>
    <xf numFmtId="43" fontId="0" fillId="0" borderId="0" xfId="0" applyNumberFormat="1" applyAlignment="1">
      <alignment vertical="top"/>
    </xf>
    <xf numFmtId="43" fontId="4" fillId="0" borderId="0" xfId="0" applyNumberFormat="1" applyFont="1" applyBorder="1" applyAlignment="1">
      <alignment vertical="top"/>
    </xf>
    <xf numFmtId="0" fontId="46" fillId="33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vertical="top" wrapText="1"/>
    </xf>
    <xf numFmtId="43" fontId="4" fillId="35" borderId="10" xfId="42" applyFont="1" applyFill="1" applyBorder="1" applyAlignment="1">
      <alignment vertical="top"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Alignment="1">
      <alignment vertical="top"/>
    </xf>
    <xf numFmtId="43" fontId="4" fillId="35" borderId="22" xfId="42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43" fontId="4" fillId="35" borderId="10" xfId="42" applyFont="1" applyFill="1" applyBorder="1" applyAlignment="1">
      <alignment/>
    </xf>
    <xf numFmtId="165" fontId="4" fillId="35" borderId="10" xfId="42" applyNumberFormat="1" applyFont="1" applyFill="1" applyBorder="1" applyAlignment="1">
      <alignment/>
    </xf>
    <xf numFmtId="43" fontId="4" fillId="35" borderId="10" xfId="0" applyNumberFormat="1" applyFont="1" applyFill="1" applyBorder="1" applyAlignment="1">
      <alignment vertical="top"/>
    </xf>
    <xf numFmtId="0" fontId="4" fillId="35" borderId="10" xfId="0" applyFont="1" applyFill="1" applyBorder="1" applyAlignment="1">
      <alignment/>
    </xf>
    <xf numFmtId="43" fontId="4" fillId="35" borderId="10" xfId="0" applyNumberFormat="1" applyFont="1" applyFill="1" applyBorder="1" applyAlignment="1">
      <alignment horizontal="center"/>
    </xf>
    <xf numFmtId="43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vertical="top"/>
    </xf>
    <xf numFmtId="0" fontId="47" fillId="35" borderId="10" xfId="0" applyFont="1" applyFill="1" applyBorder="1" applyAlignment="1">
      <alignment vertical="top"/>
    </xf>
    <xf numFmtId="165" fontId="4" fillId="35" borderId="10" xfId="42" applyNumberFormat="1" applyFont="1" applyFill="1" applyBorder="1" applyAlignment="1">
      <alignment/>
    </xf>
    <xf numFmtId="43" fontId="4" fillId="36" borderId="0" xfId="0" applyNumberFormat="1" applyFont="1" applyFill="1" applyAlignment="1">
      <alignment vertical="top"/>
    </xf>
    <xf numFmtId="0" fontId="4" fillId="36" borderId="0" xfId="0" applyFont="1" applyFill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8" borderId="24" xfId="0" applyFont="1" applyFill="1" applyBorder="1" applyAlignment="1">
      <alignment vertical="top" wrapText="1"/>
    </xf>
    <xf numFmtId="0" fontId="5" fillId="8" borderId="25" xfId="0" applyFont="1" applyFill="1" applyBorder="1" applyAlignment="1">
      <alignment vertical="top" wrapText="1"/>
    </xf>
    <xf numFmtId="0" fontId="5" fillId="8" borderId="26" xfId="0" applyFont="1" applyFill="1" applyBorder="1" applyAlignment="1">
      <alignment vertical="top" wrapText="1"/>
    </xf>
    <xf numFmtId="0" fontId="5" fillId="8" borderId="27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12</xdr:row>
      <xdr:rowOff>142875</xdr:rowOff>
    </xdr:from>
    <xdr:to>
      <xdr:col>7</xdr:col>
      <xdr:colOff>523875</xdr:colOff>
      <xdr:row>21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00675" y="2085975"/>
          <a:ext cx="2457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Pull Expenditrues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 100 &amp; only Programs: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2011, 2021, 2023, 2031, 2033, 2041, 2043, 2051, 2053, 2061, 2063, 2090, 2310, 2620, 2810 + 4120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9.28125" style="0" customWidth="1"/>
    <col min="2" max="2" width="19.28125" style="5" customWidth="1"/>
    <col min="3" max="3" width="27.28125" style="1" bestFit="1" customWidth="1"/>
    <col min="4" max="4" width="16.7109375" style="1" bestFit="1" customWidth="1"/>
  </cols>
  <sheetData>
    <row r="1" spans="1:4" ht="12.75">
      <c r="A1" s="2" t="s">
        <v>367</v>
      </c>
      <c r="B1" s="4" t="s">
        <v>368</v>
      </c>
      <c r="C1" s="3"/>
      <c r="D1" s="9"/>
    </row>
    <row r="2" spans="1:4" ht="12.75">
      <c r="A2" s="2" t="s">
        <v>369</v>
      </c>
      <c r="B2" s="4" t="s">
        <v>370</v>
      </c>
      <c r="C2" s="3"/>
      <c r="D2" s="9"/>
    </row>
    <row r="3" spans="1:4" ht="12.75">
      <c r="A3" s="2"/>
      <c r="B3" s="4"/>
      <c r="C3" s="3"/>
      <c r="D3" s="9"/>
    </row>
    <row r="4" spans="1:4" ht="12.75">
      <c r="A4" s="2" t="s">
        <v>371</v>
      </c>
      <c r="B4" s="4"/>
      <c r="C4" s="8" t="s">
        <v>738</v>
      </c>
      <c r="D4" s="9"/>
    </row>
    <row r="5" spans="1:4" ht="12.75">
      <c r="A5" s="2" t="s">
        <v>372</v>
      </c>
      <c r="B5" s="4" t="s">
        <v>373</v>
      </c>
      <c r="C5" s="8" t="s">
        <v>366</v>
      </c>
      <c r="D5" s="9"/>
    </row>
    <row r="6" spans="1:3" ht="12.75">
      <c r="A6" t="s">
        <v>374</v>
      </c>
      <c r="B6" s="5" t="s">
        <v>375</v>
      </c>
      <c r="C6" s="1">
        <v>3178628.8499999987</v>
      </c>
    </row>
    <row r="7" spans="1:3" ht="12.75">
      <c r="A7" t="s">
        <v>376</v>
      </c>
      <c r="B7" s="5" t="s">
        <v>377</v>
      </c>
      <c r="C7" s="1">
        <v>1039299.1900000001</v>
      </c>
    </row>
    <row r="8" spans="1:3" ht="12.75">
      <c r="A8" t="s">
        <v>378</v>
      </c>
      <c r="B8" s="5" t="s">
        <v>379</v>
      </c>
      <c r="C8" s="1">
        <v>1656168.1200000006</v>
      </c>
    </row>
    <row r="9" spans="1:3" ht="12.75">
      <c r="A9" t="s">
        <v>380</v>
      </c>
      <c r="B9" s="5" t="s">
        <v>381</v>
      </c>
      <c r="C9" s="1">
        <v>452475.92000000004</v>
      </c>
    </row>
    <row r="10" spans="1:3" ht="12.75">
      <c r="A10" t="s">
        <v>382</v>
      </c>
      <c r="B10" s="5" t="s">
        <v>383</v>
      </c>
      <c r="C10" s="1">
        <v>5916078.99</v>
      </c>
    </row>
    <row r="11" spans="1:3" ht="12.75">
      <c r="A11" t="s">
        <v>384</v>
      </c>
      <c r="B11" s="5" t="s">
        <v>385</v>
      </c>
      <c r="C11" s="1">
        <v>2662456.3700000006</v>
      </c>
    </row>
    <row r="12" spans="1:3" ht="12.75">
      <c r="A12" t="s">
        <v>386</v>
      </c>
      <c r="B12" s="5" t="s">
        <v>387</v>
      </c>
      <c r="C12" s="1">
        <v>9619376.100000001</v>
      </c>
    </row>
    <row r="13" spans="1:3" ht="12.75">
      <c r="A13" t="s">
        <v>388</v>
      </c>
      <c r="B13" s="5" t="s">
        <v>389</v>
      </c>
      <c r="C13" s="1">
        <v>15313447.02</v>
      </c>
    </row>
    <row r="14" spans="1:3" ht="12.75">
      <c r="A14" t="s">
        <v>390</v>
      </c>
      <c r="B14" s="5" t="s">
        <v>391</v>
      </c>
      <c r="C14" s="1">
        <v>2173309.19</v>
      </c>
    </row>
    <row r="15" spans="1:3" ht="12.75">
      <c r="A15" t="s">
        <v>392</v>
      </c>
      <c r="B15" s="5" t="s">
        <v>393</v>
      </c>
      <c r="C15" s="1">
        <v>1965554.9599999995</v>
      </c>
    </row>
    <row r="16" spans="1:3" ht="12.75">
      <c r="A16" t="s">
        <v>394</v>
      </c>
      <c r="B16" s="5" t="s">
        <v>395</v>
      </c>
      <c r="C16" s="1">
        <v>19825832.740000002</v>
      </c>
    </row>
    <row r="17" spans="1:3" ht="12.75">
      <c r="A17" t="s">
        <v>396</v>
      </c>
      <c r="B17" s="5" t="s">
        <v>397</v>
      </c>
      <c r="C17" s="1">
        <v>2010772.03</v>
      </c>
    </row>
    <row r="18" spans="1:3" ht="12.75">
      <c r="A18" t="s">
        <v>398</v>
      </c>
      <c r="B18" s="5" t="s">
        <v>399</v>
      </c>
      <c r="C18" s="1">
        <v>1649098.2499999998</v>
      </c>
    </row>
    <row r="19" spans="1:3" ht="12.75">
      <c r="A19" t="s">
        <v>400</v>
      </c>
      <c r="B19" s="5" t="s">
        <v>401</v>
      </c>
      <c r="C19" s="1">
        <v>1221912.3399999999</v>
      </c>
    </row>
    <row r="20" spans="1:3" ht="12.75">
      <c r="A20" t="s">
        <v>402</v>
      </c>
      <c r="B20" s="5" t="s">
        <v>403</v>
      </c>
      <c r="C20" s="1">
        <v>3179272.15</v>
      </c>
    </row>
    <row r="21" spans="1:3" ht="12.75">
      <c r="A21" t="s">
        <v>404</v>
      </c>
      <c r="B21" s="5" t="s">
        <v>405</v>
      </c>
      <c r="C21" s="1">
        <v>6133225.86</v>
      </c>
    </row>
    <row r="22" spans="1:3" ht="12.75">
      <c r="A22" t="s">
        <v>406</v>
      </c>
      <c r="B22" s="5" t="s">
        <v>407</v>
      </c>
      <c r="C22" s="1">
        <v>2286251.3899999997</v>
      </c>
    </row>
    <row r="23" spans="1:3" ht="12.75">
      <c r="A23" t="s">
        <v>408</v>
      </c>
      <c r="B23" s="5" t="s">
        <v>409</v>
      </c>
      <c r="C23" s="1">
        <v>2119899.68</v>
      </c>
    </row>
    <row r="24" spans="1:3" ht="12.75">
      <c r="A24" t="s">
        <v>410</v>
      </c>
      <c r="B24" s="5" t="s">
        <v>411</v>
      </c>
      <c r="C24" s="1">
        <v>435187.22</v>
      </c>
    </row>
    <row r="25" spans="1:3" ht="12.75">
      <c r="A25" t="s">
        <v>412</v>
      </c>
      <c r="B25" s="5" t="s">
        <v>413</v>
      </c>
      <c r="C25" s="1">
        <v>6646755.410000001</v>
      </c>
    </row>
    <row r="26" spans="1:3" ht="12.75">
      <c r="A26" t="s">
        <v>414</v>
      </c>
      <c r="B26" s="5" t="s">
        <v>415</v>
      </c>
      <c r="C26" s="1">
        <v>1186114.91</v>
      </c>
    </row>
    <row r="27" spans="1:3" ht="12.75">
      <c r="A27" t="s">
        <v>416</v>
      </c>
      <c r="B27" s="5" t="s">
        <v>417</v>
      </c>
      <c r="C27" s="1">
        <v>12047305.05</v>
      </c>
    </row>
    <row r="28" spans="1:3" ht="12.75">
      <c r="A28" t="s">
        <v>418</v>
      </c>
      <c r="B28" s="5" t="s">
        <v>419</v>
      </c>
      <c r="C28" s="1">
        <v>11134016.73</v>
      </c>
    </row>
    <row r="29" spans="1:3" ht="12.75">
      <c r="A29" t="s">
        <v>420</v>
      </c>
      <c r="B29" s="5" t="s">
        <v>421</v>
      </c>
      <c r="C29" s="1">
        <v>791628.66</v>
      </c>
    </row>
    <row r="30" spans="1:3" ht="12.75">
      <c r="A30" t="s">
        <v>422</v>
      </c>
      <c r="B30" s="5" t="s">
        <v>423</v>
      </c>
      <c r="C30" s="1">
        <v>29692799.989999995</v>
      </c>
    </row>
    <row r="31" spans="1:3" ht="12.75">
      <c r="A31" t="s">
        <v>424</v>
      </c>
      <c r="B31" s="5" t="s">
        <v>425</v>
      </c>
      <c r="C31" s="1">
        <v>609653.81</v>
      </c>
    </row>
    <row r="32" spans="1:3" ht="12.75">
      <c r="A32" t="s">
        <v>426</v>
      </c>
      <c r="B32" s="5" t="s">
        <v>427</v>
      </c>
      <c r="C32" s="1">
        <v>2664137.5199999996</v>
      </c>
    </row>
    <row r="33" spans="1:3" ht="12.75">
      <c r="A33" t="s">
        <v>428</v>
      </c>
      <c r="B33" s="5" t="s">
        <v>429</v>
      </c>
      <c r="C33" s="1">
        <v>29236829.3</v>
      </c>
    </row>
    <row r="34" spans="1:3" ht="12.75">
      <c r="A34" t="s">
        <v>430</v>
      </c>
      <c r="B34" s="5" t="s">
        <v>431</v>
      </c>
      <c r="C34" s="1">
        <v>13571733.000000002</v>
      </c>
    </row>
    <row r="35" spans="1:3" ht="12.75">
      <c r="A35" t="s">
        <v>432</v>
      </c>
      <c r="B35" s="5" t="s">
        <v>433</v>
      </c>
      <c r="C35" s="1">
        <v>197094.54</v>
      </c>
    </row>
    <row r="36" spans="1:3" ht="12.75">
      <c r="A36" t="s">
        <v>434</v>
      </c>
      <c r="B36" s="5" t="s">
        <v>435</v>
      </c>
      <c r="C36" s="1">
        <v>41297899.18</v>
      </c>
    </row>
    <row r="37" spans="1:3" ht="12.75">
      <c r="A37" t="s">
        <v>436</v>
      </c>
      <c r="B37" s="5" t="s">
        <v>437</v>
      </c>
      <c r="C37" s="1">
        <v>973460.03</v>
      </c>
    </row>
    <row r="38" spans="1:3" ht="12.75">
      <c r="A38" t="s">
        <v>438</v>
      </c>
      <c r="B38" s="5" t="s">
        <v>439</v>
      </c>
      <c r="C38" s="1">
        <v>107761477.80999997</v>
      </c>
    </row>
    <row r="39" spans="1:3" ht="12.75">
      <c r="A39" t="s">
        <v>440</v>
      </c>
      <c r="B39" s="5" t="s">
        <v>441</v>
      </c>
      <c r="C39" s="1">
        <v>5183881.44</v>
      </c>
    </row>
    <row r="40" spans="1:3" ht="12.75">
      <c r="A40" t="s">
        <v>442</v>
      </c>
      <c r="B40" s="5" t="s">
        <v>443</v>
      </c>
      <c r="C40" s="1">
        <v>6964003.9399999995</v>
      </c>
    </row>
    <row r="41" spans="1:3" ht="12.75">
      <c r="A41" t="s">
        <v>444</v>
      </c>
      <c r="B41" s="5" t="s">
        <v>445</v>
      </c>
      <c r="C41" s="1">
        <v>12533368.11</v>
      </c>
    </row>
    <row r="42" spans="1:3" ht="12.75">
      <c r="A42" t="s">
        <v>446</v>
      </c>
      <c r="B42" s="5" t="s">
        <v>447</v>
      </c>
      <c r="C42" s="1">
        <v>1751246.92</v>
      </c>
    </row>
    <row r="43" spans="1:3" ht="12.75">
      <c r="A43" t="s">
        <v>448</v>
      </c>
      <c r="B43" s="5" t="s">
        <v>449</v>
      </c>
      <c r="C43" s="1">
        <v>17637311.459999993</v>
      </c>
    </row>
    <row r="44" spans="1:3" ht="12.75">
      <c r="A44" t="s">
        <v>450</v>
      </c>
      <c r="B44" s="5" t="s">
        <v>451</v>
      </c>
      <c r="C44" s="1">
        <v>1317671.48</v>
      </c>
    </row>
    <row r="45" spans="1:3" ht="12.75">
      <c r="A45" t="s">
        <v>452</v>
      </c>
      <c r="B45" s="5" t="s">
        <v>453</v>
      </c>
      <c r="C45" s="1">
        <v>3323131.29</v>
      </c>
    </row>
    <row r="46" spans="1:3" ht="12.75">
      <c r="A46" t="s">
        <v>454</v>
      </c>
      <c r="B46" s="5" t="s">
        <v>455</v>
      </c>
      <c r="C46" s="1">
        <v>1610219.9</v>
      </c>
    </row>
    <row r="47" spans="1:3" ht="12.75">
      <c r="A47" t="s">
        <v>456</v>
      </c>
      <c r="B47" s="5" t="s">
        <v>457</v>
      </c>
      <c r="C47" s="1">
        <v>4391038.199999999</v>
      </c>
    </row>
    <row r="48" spans="1:3" ht="12.75">
      <c r="A48" t="s">
        <v>458</v>
      </c>
      <c r="B48" s="5" t="s">
        <v>459</v>
      </c>
      <c r="C48" s="1">
        <v>3956109.499999999</v>
      </c>
    </row>
    <row r="49" spans="1:3" ht="12.75">
      <c r="A49" t="s">
        <v>460</v>
      </c>
      <c r="B49" s="5" t="s">
        <v>461</v>
      </c>
      <c r="C49" s="1">
        <v>84488986.27</v>
      </c>
    </row>
    <row r="50" spans="1:3" ht="12.75">
      <c r="A50" t="s">
        <v>462</v>
      </c>
      <c r="B50" s="5" t="s">
        <v>463</v>
      </c>
      <c r="C50" s="1">
        <v>2800939.3199999994</v>
      </c>
    </row>
    <row r="51" spans="1:3" ht="12.75">
      <c r="A51" t="s">
        <v>464</v>
      </c>
      <c r="B51" s="5" t="s">
        <v>465</v>
      </c>
      <c r="C51" s="1">
        <v>616403.29</v>
      </c>
    </row>
    <row r="52" spans="1:3" ht="12.75">
      <c r="A52" t="s">
        <v>466</v>
      </c>
      <c r="B52" s="5" t="s">
        <v>467</v>
      </c>
      <c r="C52" s="1">
        <v>9243650.400000002</v>
      </c>
    </row>
    <row r="53" spans="1:3" ht="12.75">
      <c r="A53" t="s">
        <v>468</v>
      </c>
      <c r="B53" s="5" t="s">
        <v>469</v>
      </c>
      <c r="C53" s="1">
        <v>18697746.22</v>
      </c>
    </row>
    <row r="54" spans="1:3" ht="12.75">
      <c r="A54" t="s">
        <v>470</v>
      </c>
      <c r="B54" s="5" t="s">
        <v>471</v>
      </c>
      <c r="C54" s="1">
        <v>1389768.66</v>
      </c>
    </row>
    <row r="55" spans="1:3" ht="12.75">
      <c r="A55" t="s">
        <v>472</v>
      </c>
      <c r="B55" s="5" t="s">
        <v>473</v>
      </c>
      <c r="C55" s="1">
        <v>399266.32</v>
      </c>
    </row>
    <row r="56" spans="1:3" ht="12.75">
      <c r="A56" t="s">
        <v>474</v>
      </c>
      <c r="B56" s="5" t="s">
        <v>475</v>
      </c>
      <c r="C56" s="1">
        <v>8593640.809999999</v>
      </c>
    </row>
    <row r="57" spans="1:3" ht="12.75">
      <c r="A57" t="s">
        <v>476</v>
      </c>
      <c r="B57" s="5" t="s">
        <v>477</v>
      </c>
      <c r="C57" s="1">
        <v>2923999.399999999</v>
      </c>
    </row>
    <row r="58" spans="1:3" ht="12.75">
      <c r="A58" t="s">
        <v>478</v>
      </c>
      <c r="B58" s="5" t="s">
        <v>479</v>
      </c>
      <c r="C58" s="1">
        <v>3263123.3300000005</v>
      </c>
    </row>
    <row r="59" spans="1:3" ht="12.75">
      <c r="A59" t="s">
        <v>480</v>
      </c>
      <c r="B59" s="5" t="s">
        <v>481</v>
      </c>
      <c r="C59" s="1">
        <v>1049924.6</v>
      </c>
    </row>
    <row r="60" spans="1:3" ht="12.75">
      <c r="A60" t="s">
        <v>482</v>
      </c>
      <c r="B60" s="5" t="s">
        <v>483</v>
      </c>
      <c r="C60" s="1">
        <v>2640922.5</v>
      </c>
    </row>
    <row r="61" spans="1:3" ht="12.75">
      <c r="A61" t="s">
        <v>484</v>
      </c>
      <c r="B61" s="5" t="s">
        <v>485</v>
      </c>
      <c r="C61" s="1">
        <v>12440415.09</v>
      </c>
    </row>
    <row r="62" spans="1:3" ht="12.75">
      <c r="A62" t="s">
        <v>486</v>
      </c>
      <c r="B62" s="5" t="s">
        <v>487</v>
      </c>
      <c r="C62" s="1">
        <v>11133713.19</v>
      </c>
    </row>
    <row r="63" spans="1:3" ht="12.75">
      <c r="A63" t="s">
        <v>488</v>
      </c>
      <c r="B63" s="5" t="s">
        <v>489</v>
      </c>
      <c r="C63" s="1">
        <v>30314559.200000003</v>
      </c>
    </row>
    <row r="64" spans="1:3" ht="12.75">
      <c r="A64" t="s">
        <v>490</v>
      </c>
      <c r="B64" s="5" t="s">
        <v>491</v>
      </c>
      <c r="C64" s="1">
        <v>2092932.7899999998</v>
      </c>
    </row>
    <row r="65" spans="1:3" ht="12.75">
      <c r="A65" t="s">
        <v>492</v>
      </c>
      <c r="B65" s="5" t="s">
        <v>493</v>
      </c>
      <c r="C65" s="1">
        <v>92878255.26</v>
      </c>
    </row>
    <row r="66" spans="1:3" ht="12.75">
      <c r="A66" t="s">
        <v>494</v>
      </c>
      <c r="B66" s="5" t="s">
        <v>495</v>
      </c>
      <c r="C66" s="1">
        <v>2725758.3200000003</v>
      </c>
    </row>
    <row r="67" spans="1:3" ht="12.75">
      <c r="A67" t="s">
        <v>496</v>
      </c>
      <c r="B67" s="5" t="s">
        <v>497</v>
      </c>
      <c r="C67" s="1">
        <v>254813.18</v>
      </c>
    </row>
    <row r="68" spans="1:3" ht="12.75">
      <c r="A68" t="s">
        <v>498</v>
      </c>
      <c r="B68" s="5" t="s">
        <v>499</v>
      </c>
      <c r="C68" s="1">
        <v>10607312.32</v>
      </c>
    </row>
    <row r="69" spans="1:3" ht="12.75">
      <c r="A69" t="s">
        <v>500</v>
      </c>
      <c r="B69" s="5" t="s">
        <v>501</v>
      </c>
      <c r="C69" s="1">
        <v>5100808.6899999995</v>
      </c>
    </row>
    <row r="70" spans="1:3" ht="12.75">
      <c r="A70" t="s">
        <v>502</v>
      </c>
      <c r="B70" s="5" t="s">
        <v>503</v>
      </c>
      <c r="C70" s="1">
        <v>2018063.23</v>
      </c>
    </row>
    <row r="71" spans="1:3" ht="12.75">
      <c r="A71" t="s">
        <v>504</v>
      </c>
      <c r="B71" s="5" t="s">
        <v>505</v>
      </c>
      <c r="C71" s="6">
        <v>2017610.19</v>
      </c>
    </row>
    <row r="72" spans="1:3" ht="12.75">
      <c r="A72" t="s">
        <v>506</v>
      </c>
      <c r="B72" s="5" t="s">
        <v>507</v>
      </c>
      <c r="C72" s="1">
        <v>119706226.06000002</v>
      </c>
    </row>
    <row r="73" spans="1:3" ht="12.75">
      <c r="A73" t="s">
        <v>508</v>
      </c>
      <c r="B73" s="5" t="s">
        <v>509</v>
      </c>
      <c r="C73" s="1">
        <v>5759222.71</v>
      </c>
    </row>
    <row r="74" spans="1:3" ht="12.75">
      <c r="A74" t="s">
        <v>510</v>
      </c>
      <c r="B74" s="5" t="s">
        <v>511</v>
      </c>
      <c r="C74" s="1">
        <v>16848981.34</v>
      </c>
    </row>
    <row r="75" spans="1:3" ht="12.75">
      <c r="A75" t="s">
        <v>512</v>
      </c>
      <c r="B75" s="5" t="s">
        <v>513</v>
      </c>
      <c r="C75" s="1">
        <v>581088.86</v>
      </c>
    </row>
    <row r="76" spans="1:3" ht="12.75">
      <c r="A76" t="s">
        <v>514</v>
      </c>
      <c r="B76" s="5" t="s">
        <v>515</v>
      </c>
      <c r="C76" s="1">
        <v>4035977.19</v>
      </c>
    </row>
    <row r="77" spans="1:3" ht="12.75">
      <c r="A77" t="s">
        <v>516</v>
      </c>
      <c r="B77" s="5" t="s">
        <v>517</v>
      </c>
      <c r="C77" s="1">
        <v>1599556.49</v>
      </c>
    </row>
    <row r="78" spans="1:3" ht="12.75">
      <c r="A78" t="s">
        <v>518</v>
      </c>
      <c r="B78" s="5" t="s">
        <v>519</v>
      </c>
      <c r="C78" s="1">
        <v>2296809.51</v>
      </c>
    </row>
    <row r="79" spans="1:3" ht="12.75">
      <c r="A79" t="s">
        <v>520</v>
      </c>
      <c r="B79" s="5" t="s">
        <v>521</v>
      </c>
      <c r="C79" s="1">
        <v>1239002.6400000001</v>
      </c>
    </row>
    <row r="80" spans="1:3" ht="12.75">
      <c r="A80" t="s">
        <v>522</v>
      </c>
      <c r="B80" s="5" t="s">
        <v>523</v>
      </c>
      <c r="C80" s="1">
        <v>37583917.57</v>
      </c>
    </row>
    <row r="81" spans="1:3" ht="12.75">
      <c r="A81" t="s">
        <v>524</v>
      </c>
      <c r="B81" s="5" t="s">
        <v>525</v>
      </c>
      <c r="C81" s="1">
        <v>19070677.440000005</v>
      </c>
    </row>
    <row r="82" spans="1:3" ht="12.75">
      <c r="A82" t="s">
        <v>526</v>
      </c>
      <c r="B82" s="5" t="s">
        <v>527</v>
      </c>
      <c r="C82" s="1">
        <v>1261335.54</v>
      </c>
    </row>
    <row r="83" spans="1:3" ht="12.75">
      <c r="A83" t="s">
        <v>528</v>
      </c>
      <c r="B83" s="5" t="s">
        <v>529</v>
      </c>
      <c r="C83" s="1">
        <v>6662670.749999998</v>
      </c>
    </row>
    <row r="84" spans="1:3" ht="12.75">
      <c r="A84" t="s">
        <v>530</v>
      </c>
      <c r="B84" s="5" t="s">
        <v>531</v>
      </c>
      <c r="C84" s="1">
        <v>1404715.98</v>
      </c>
    </row>
    <row r="85" spans="1:3" ht="12.75">
      <c r="A85" t="s">
        <v>532</v>
      </c>
      <c r="B85" s="5" t="s">
        <v>533</v>
      </c>
      <c r="C85" s="1">
        <v>1459357.7400000002</v>
      </c>
    </row>
    <row r="86" spans="1:3" ht="12.75">
      <c r="A86" t="s">
        <v>534</v>
      </c>
      <c r="B86" s="5" t="s">
        <v>535</v>
      </c>
      <c r="C86" s="1">
        <v>1672684.02</v>
      </c>
    </row>
    <row r="87" spans="1:3" ht="12.75">
      <c r="A87" t="s">
        <v>536</v>
      </c>
      <c r="B87" s="5" t="s">
        <v>537</v>
      </c>
      <c r="C87" s="1">
        <v>1053815.25</v>
      </c>
    </row>
    <row r="88" spans="1:3" ht="12.75">
      <c r="A88" t="s">
        <v>538</v>
      </c>
      <c r="B88" s="5" t="s">
        <v>539</v>
      </c>
      <c r="C88" s="1">
        <v>655726.2</v>
      </c>
    </row>
    <row r="89" spans="1:3" ht="12.75">
      <c r="A89" t="s">
        <v>540</v>
      </c>
      <c r="B89" s="5" t="s">
        <v>541</v>
      </c>
      <c r="C89" s="1">
        <v>4182997.1</v>
      </c>
    </row>
    <row r="90" spans="1:3" ht="12.75">
      <c r="A90" t="s">
        <v>542</v>
      </c>
      <c r="B90" s="5" t="s">
        <v>543</v>
      </c>
      <c r="C90" s="1">
        <v>1478753.8</v>
      </c>
    </row>
    <row r="91" spans="1:3" ht="12.75">
      <c r="A91" t="s">
        <v>544</v>
      </c>
      <c r="B91" s="5" t="s">
        <v>545</v>
      </c>
      <c r="C91" s="1">
        <v>791781.8200000001</v>
      </c>
    </row>
    <row r="92" spans="1:3" ht="12.75">
      <c r="A92" t="s">
        <v>546</v>
      </c>
      <c r="B92" s="5" t="s">
        <v>547</v>
      </c>
      <c r="C92" s="1">
        <v>4028871.62</v>
      </c>
    </row>
    <row r="93" spans="1:3" ht="12.75">
      <c r="A93" t="s">
        <v>548</v>
      </c>
      <c r="B93" s="5" t="s">
        <v>549</v>
      </c>
      <c r="C93" s="1">
        <v>3160723.8000000003</v>
      </c>
    </row>
    <row r="94" spans="1:3" ht="12.75">
      <c r="A94" t="s">
        <v>550</v>
      </c>
      <c r="B94" s="5" t="s">
        <v>551</v>
      </c>
      <c r="C94" s="1">
        <v>5877739.32</v>
      </c>
    </row>
    <row r="95" spans="1:3" ht="12.75">
      <c r="A95" t="s">
        <v>552</v>
      </c>
      <c r="B95" s="5" t="s">
        <v>553</v>
      </c>
      <c r="C95" s="1">
        <v>1110462.03</v>
      </c>
    </row>
    <row r="96" spans="1:3" ht="12.75">
      <c r="A96" t="s">
        <v>554</v>
      </c>
      <c r="B96" s="5" t="s">
        <v>555</v>
      </c>
      <c r="C96" s="1">
        <v>1252736.62</v>
      </c>
    </row>
    <row r="97" spans="1:3" ht="12.75">
      <c r="A97" t="s">
        <v>556</v>
      </c>
      <c r="B97" s="5" t="s">
        <v>557</v>
      </c>
      <c r="C97" s="1">
        <v>7213847.329999999</v>
      </c>
    </row>
    <row r="98" spans="1:3" ht="12.75">
      <c r="A98" t="s">
        <v>558</v>
      </c>
      <c r="B98" s="5" t="s">
        <v>559</v>
      </c>
      <c r="C98" s="1">
        <v>2689219.73</v>
      </c>
    </row>
    <row r="99" spans="1:3" ht="12.75">
      <c r="A99" t="s">
        <v>560</v>
      </c>
      <c r="B99" s="5" t="s">
        <v>561</v>
      </c>
      <c r="C99" s="1">
        <v>832921.46</v>
      </c>
    </row>
    <row r="100" spans="1:3" ht="12.75">
      <c r="A100" t="s">
        <v>562</v>
      </c>
      <c r="B100" s="5" t="s">
        <v>563</v>
      </c>
      <c r="C100" s="1">
        <v>4254283.78</v>
      </c>
    </row>
    <row r="101" spans="1:3" ht="12.75">
      <c r="A101" t="s">
        <v>564</v>
      </c>
      <c r="B101" s="5" t="s">
        <v>565</v>
      </c>
      <c r="C101" s="1">
        <v>588468.6799999999</v>
      </c>
    </row>
    <row r="102" spans="1:3" ht="12.75">
      <c r="A102" t="s">
        <v>566</v>
      </c>
      <c r="B102" s="5" t="s">
        <v>567</v>
      </c>
      <c r="C102" s="1">
        <v>3101209.85</v>
      </c>
    </row>
    <row r="103" spans="1:3" ht="12.75">
      <c r="A103" t="s">
        <v>568</v>
      </c>
      <c r="B103" s="5" t="s">
        <v>569</v>
      </c>
      <c r="C103" s="1">
        <v>1039675.7300000002</v>
      </c>
    </row>
    <row r="104" spans="1:3" ht="12.75">
      <c r="A104" t="s">
        <v>570</v>
      </c>
      <c r="B104" s="5" t="s">
        <v>571</v>
      </c>
      <c r="C104" s="1">
        <v>3090690.6599999997</v>
      </c>
    </row>
    <row r="105" spans="1:3" ht="12.75">
      <c r="A105" t="s">
        <v>572</v>
      </c>
      <c r="B105" s="5" t="s">
        <v>573</v>
      </c>
      <c r="C105" s="1">
        <v>366043.06</v>
      </c>
    </row>
    <row r="106" spans="1:3" ht="12.75">
      <c r="A106" t="s">
        <v>574</v>
      </c>
      <c r="B106" s="5" t="s">
        <v>575</v>
      </c>
      <c r="C106" s="1">
        <v>1083035.85</v>
      </c>
    </row>
    <row r="107" spans="1:3" ht="12.75">
      <c r="A107" t="s">
        <v>576</v>
      </c>
      <c r="B107" s="5" t="s">
        <v>577</v>
      </c>
      <c r="C107" s="1">
        <v>2987163.9000000004</v>
      </c>
    </row>
    <row r="108" spans="1:3" ht="12.75">
      <c r="A108" t="s">
        <v>578</v>
      </c>
      <c r="B108" s="5" t="s">
        <v>579</v>
      </c>
      <c r="C108" s="1">
        <v>574983.78</v>
      </c>
    </row>
    <row r="109" spans="1:3" ht="12.75">
      <c r="A109" t="s">
        <v>580</v>
      </c>
      <c r="B109" s="5" t="s">
        <v>581</v>
      </c>
      <c r="C109" s="1">
        <v>2429260.69</v>
      </c>
    </row>
    <row r="110" spans="1:3" ht="12.75">
      <c r="A110" t="s">
        <v>582</v>
      </c>
      <c r="B110" s="5" t="s">
        <v>583</v>
      </c>
      <c r="C110" s="1">
        <v>4631069.9399999995</v>
      </c>
    </row>
    <row r="111" spans="1:3" ht="12.75">
      <c r="A111" t="s">
        <v>584</v>
      </c>
      <c r="B111" s="5" t="s">
        <v>585</v>
      </c>
      <c r="C111" s="1">
        <v>24378992.880000003</v>
      </c>
    </row>
    <row r="112" spans="1:3" ht="12.75">
      <c r="A112" t="s">
        <v>586</v>
      </c>
      <c r="B112" s="5" t="s">
        <v>587</v>
      </c>
      <c r="C112" s="1">
        <v>18682144.48</v>
      </c>
    </row>
    <row r="113" spans="1:3" ht="12.75">
      <c r="A113" t="s">
        <v>588</v>
      </c>
      <c r="B113" s="5" t="s">
        <v>589</v>
      </c>
      <c r="C113" s="1">
        <v>2755165.51</v>
      </c>
    </row>
    <row r="114" spans="1:3" ht="12.75">
      <c r="A114" t="s">
        <v>590</v>
      </c>
      <c r="B114" s="5" t="s">
        <v>591</v>
      </c>
      <c r="C114" s="1">
        <v>2065889.43</v>
      </c>
    </row>
    <row r="115" spans="1:3" ht="12.75">
      <c r="A115" t="s">
        <v>592</v>
      </c>
      <c r="B115" s="5" t="s">
        <v>593</v>
      </c>
      <c r="C115" s="1">
        <v>21483055.7</v>
      </c>
    </row>
    <row r="116" spans="1:3" ht="12.75">
      <c r="A116" t="s">
        <v>594</v>
      </c>
      <c r="B116" s="5" t="s">
        <v>595</v>
      </c>
      <c r="C116" s="6">
        <v>1817703.36</v>
      </c>
    </row>
    <row r="117" spans="1:3" ht="12.75">
      <c r="A117" t="s">
        <v>596</v>
      </c>
      <c r="B117" s="5" t="s">
        <v>597</v>
      </c>
      <c r="C117" s="1">
        <v>3703378.480000001</v>
      </c>
    </row>
    <row r="118" spans="1:3" ht="12.75">
      <c r="A118" t="s">
        <v>598</v>
      </c>
      <c r="B118" s="5" t="s">
        <v>599</v>
      </c>
      <c r="C118" s="1">
        <v>2166347.1700000004</v>
      </c>
    </row>
    <row r="119" spans="1:3" ht="12.75">
      <c r="A119" t="s">
        <v>600</v>
      </c>
      <c r="B119" s="5" t="s">
        <v>601</v>
      </c>
      <c r="C119" s="1">
        <v>1939674.6099999999</v>
      </c>
    </row>
    <row r="120" spans="1:3" ht="12.75">
      <c r="A120" t="s">
        <v>602</v>
      </c>
      <c r="B120" s="5" t="s">
        <v>603</v>
      </c>
      <c r="C120" s="1">
        <v>6245820.9</v>
      </c>
    </row>
    <row r="121" spans="1:3" ht="12.75">
      <c r="A121" t="s">
        <v>604</v>
      </c>
      <c r="B121" s="5" t="s">
        <v>605</v>
      </c>
      <c r="C121" s="1">
        <v>1170179.01</v>
      </c>
    </row>
    <row r="122" spans="1:3" ht="12.75">
      <c r="A122" t="s">
        <v>606</v>
      </c>
      <c r="B122" s="5" t="s">
        <v>607</v>
      </c>
      <c r="C122" s="1">
        <v>3319722.6399999997</v>
      </c>
    </row>
    <row r="123" spans="1:3" ht="12.75">
      <c r="A123" t="s">
        <v>608</v>
      </c>
      <c r="B123" s="5" t="s">
        <v>609</v>
      </c>
      <c r="C123" s="1">
        <v>207023.11000000002</v>
      </c>
    </row>
    <row r="124" spans="1:3" ht="12.75">
      <c r="A124" t="s">
        <v>610</v>
      </c>
      <c r="B124" s="5" t="s">
        <v>611</v>
      </c>
      <c r="C124" s="1">
        <v>1832812.6299999997</v>
      </c>
    </row>
    <row r="125" spans="1:3" ht="12.75">
      <c r="A125" t="s">
        <v>612</v>
      </c>
      <c r="B125" s="5" t="s">
        <v>613</v>
      </c>
      <c r="C125" s="1">
        <v>873487.0299999999</v>
      </c>
    </row>
    <row r="126" spans="1:3" ht="12.75">
      <c r="A126" t="s">
        <v>614</v>
      </c>
      <c r="B126" s="5" t="s">
        <v>615</v>
      </c>
      <c r="C126" s="1">
        <v>17247432.3</v>
      </c>
    </row>
    <row r="127" spans="1:3" ht="12.75">
      <c r="A127" t="s">
        <v>616</v>
      </c>
      <c r="B127" s="5" t="s">
        <v>617</v>
      </c>
      <c r="C127" s="1">
        <v>8572926.75</v>
      </c>
    </row>
    <row r="128" spans="1:3" ht="12.75">
      <c r="A128" t="s">
        <v>618</v>
      </c>
      <c r="B128" s="5" t="s">
        <v>619</v>
      </c>
      <c r="C128" s="1">
        <v>518838.93000000005</v>
      </c>
    </row>
    <row r="129" spans="1:3" ht="12.75">
      <c r="A129" t="s">
        <v>620</v>
      </c>
      <c r="B129" s="5" t="s">
        <v>621</v>
      </c>
      <c r="C129" s="1">
        <v>1719289.7799999998</v>
      </c>
    </row>
    <row r="130" spans="1:3" ht="12.75">
      <c r="A130" t="s">
        <v>622</v>
      </c>
      <c r="B130" s="5" t="s">
        <v>623</v>
      </c>
      <c r="C130" s="1">
        <v>1194915.55</v>
      </c>
    </row>
    <row r="131" spans="1:3" ht="12.75">
      <c r="A131" t="s">
        <v>624</v>
      </c>
      <c r="B131" s="5" t="s">
        <v>625</v>
      </c>
      <c r="C131" s="1">
        <v>6072426.329999999</v>
      </c>
    </row>
    <row r="132" spans="1:3" ht="12.75">
      <c r="A132" t="s">
        <v>626</v>
      </c>
      <c r="B132" s="5" t="s">
        <v>627</v>
      </c>
      <c r="C132" s="1">
        <v>4704886.95</v>
      </c>
    </row>
    <row r="133" spans="1:3" ht="12.75">
      <c r="A133" t="s">
        <v>628</v>
      </c>
      <c r="B133" s="5" t="s">
        <v>629</v>
      </c>
      <c r="C133" s="1">
        <v>317251.41</v>
      </c>
    </row>
    <row r="134" spans="1:3" ht="12.75">
      <c r="A134" t="s">
        <v>630</v>
      </c>
      <c r="B134" s="5" t="s">
        <v>631</v>
      </c>
      <c r="C134" s="1">
        <v>3370196.42</v>
      </c>
    </row>
    <row r="135" spans="1:3" ht="12.75">
      <c r="A135" t="s">
        <v>632</v>
      </c>
      <c r="B135" s="5" t="s">
        <v>633</v>
      </c>
      <c r="C135" s="1">
        <v>409145.02</v>
      </c>
    </row>
    <row r="136" spans="1:3" ht="12.75">
      <c r="A136" t="s">
        <v>634</v>
      </c>
      <c r="B136" s="5" t="s">
        <v>635</v>
      </c>
      <c r="C136" s="1">
        <v>196640.09000000003</v>
      </c>
    </row>
    <row r="137" spans="1:3" ht="12.75">
      <c r="A137" t="s">
        <v>636</v>
      </c>
      <c r="B137" s="5" t="s">
        <v>637</v>
      </c>
      <c r="C137" s="1">
        <v>1752060.41</v>
      </c>
    </row>
    <row r="138" spans="1:3" ht="12.75">
      <c r="A138" t="s">
        <v>638</v>
      </c>
      <c r="B138" s="5" t="s">
        <v>639</v>
      </c>
      <c r="C138" s="1">
        <v>1154771.8699999999</v>
      </c>
    </row>
    <row r="139" spans="1:3" ht="12.75">
      <c r="A139" t="s">
        <v>640</v>
      </c>
      <c r="B139" s="5" t="s">
        <v>641</v>
      </c>
      <c r="C139" s="1">
        <v>1738671.6899999997</v>
      </c>
    </row>
    <row r="140" spans="1:3" ht="12.75">
      <c r="A140" t="s">
        <v>642</v>
      </c>
      <c r="B140" s="5" t="s">
        <v>643</v>
      </c>
      <c r="C140" s="1">
        <v>850840.82</v>
      </c>
    </row>
    <row r="141" spans="1:3" ht="12.75">
      <c r="A141" t="s">
        <v>644</v>
      </c>
      <c r="B141" s="5" t="s">
        <v>645</v>
      </c>
      <c r="C141" s="1">
        <v>4690144.83</v>
      </c>
    </row>
    <row r="142" spans="1:3" ht="12.75">
      <c r="A142" t="s">
        <v>646</v>
      </c>
      <c r="B142" s="5" t="s">
        <v>647</v>
      </c>
      <c r="C142" s="1">
        <v>4133459.6999999997</v>
      </c>
    </row>
    <row r="143" spans="1:3" ht="12.75">
      <c r="A143" t="s">
        <v>648</v>
      </c>
      <c r="B143" s="5" t="s">
        <v>649</v>
      </c>
      <c r="C143" s="1">
        <v>2693541.4900000007</v>
      </c>
    </row>
    <row r="144" spans="1:3" ht="12.75">
      <c r="A144" t="s">
        <v>650</v>
      </c>
      <c r="B144" s="5" t="s">
        <v>651</v>
      </c>
      <c r="C144" s="1">
        <v>903769.45</v>
      </c>
    </row>
    <row r="145" spans="1:3" ht="12.75">
      <c r="A145" t="s">
        <v>652</v>
      </c>
      <c r="B145" s="5" t="s">
        <v>653</v>
      </c>
      <c r="C145" s="1">
        <v>587025.66</v>
      </c>
    </row>
    <row r="146" spans="1:3" ht="12.75">
      <c r="A146" t="s">
        <v>654</v>
      </c>
      <c r="B146" s="5" t="s">
        <v>655</v>
      </c>
      <c r="C146" s="1">
        <v>6463124.819999998</v>
      </c>
    </row>
    <row r="147" spans="1:3" ht="12.75">
      <c r="A147" t="s">
        <v>656</v>
      </c>
      <c r="B147" s="5" t="s">
        <v>657</v>
      </c>
      <c r="C147" s="1">
        <v>1070092.5699999998</v>
      </c>
    </row>
    <row r="148" spans="1:3" ht="12.75">
      <c r="A148" t="s">
        <v>658</v>
      </c>
      <c r="B148" s="5" t="s">
        <v>659</v>
      </c>
      <c r="C148" s="1">
        <v>809114.7999999999</v>
      </c>
    </row>
    <row r="149" spans="1:3" ht="12.75">
      <c r="A149" t="s">
        <v>660</v>
      </c>
      <c r="B149" s="5" t="s">
        <v>661</v>
      </c>
      <c r="C149" s="1">
        <v>3285230.9400000004</v>
      </c>
    </row>
    <row r="150" spans="1:3" ht="12.75">
      <c r="A150" t="s">
        <v>662</v>
      </c>
      <c r="B150" s="5" t="s">
        <v>663</v>
      </c>
      <c r="C150" s="1">
        <v>3353506.23</v>
      </c>
    </row>
    <row r="151" spans="1:3" ht="12.75">
      <c r="A151" t="s">
        <v>664</v>
      </c>
      <c r="B151" s="5" t="s">
        <v>665</v>
      </c>
      <c r="C151" s="1">
        <v>12259521.000000002</v>
      </c>
    </row>
    <row r="152" spans="1:3" ht="12.75">
      <c r="A152" t="s">
        <v>666</v>
      </c>
      <c r="B152" s="5" t="s">
        <v>667</v>
      </c>
      <c r="C152" s="1">
        <v>10420853.009999998</v>
      </c>
    </row>
    <row r="153" spans="1:3" ht="12.75">
      <c r="A153" t="s">
        <v>668</v>
      </c>
      <c r="B153" s="5" t="s">
        <v>669</v>
      </c>
      <c r="C153" s="1">
        <v>5159244.09</v>
      </c>
    </row>
    <row r="154" spans="1:3" ht="12.75">
      <c r="A154" t="s">
        <v>670</v>
      </c>
      <c r="B154" s="5" t="s">
        <v>671</v>
      </c>
      <c r="C154" s="1">
        <v>288218.48</v>
      </c>
    </row>
    <row r="155" spans="1:3" ht="12.75">
      <c r="A155" t="s">
        <v>672</v>
      </c>
      <c r="B155" s="5" t="s">
        <v>673</v>
      </c>
      <c r="C155" s="1">
        <v>1766891.3699999999</v>
      </c>
    </row>
    <row r="156" spans="1:3" ht="12.75">
      <c r="A156" t="s">
        <v>674</v>
      </c>
      <c r="B156" s="5" t="s">
        <v>675</v>
      </c>
      <c r="C156" s="1">
        <v>3971682.2399999998</v>
      </c>
    </row>
    <row r="157" spans="1:3" ht="12.75">
      <c r="A157" t="s">
        <v>676</v>
      </c>
      <c r="B157" s="5" t="s">
        <v>677</v>
      </c>
      <c r="C157" s="1">
        <v>191201.25</v>
      </c>
    </row>
    <row r="158" spans="1:3" ht="12.75">
      <c r="A158" t="s">
        <v>678</v>
      </c>
      <c r="B158" s="5" t="s">
        <v>679</v>
      </c>
      <c r="C158" s="1">
        <v>696208.8300000001</v>
      </c>
    </row>
    <row r="159" spans="1:3" ht="12.75">
      <c r="A159" t="s">
        <v>680</v>
      </c>
      <c r="B159" s="5" t="s">
        <v>681</v>
      </c>
      <c r="C159" s="1">
        <v>3285258.8600000003</v>
      </c>
    </row>
    <row r="160" spans="1:3" ht="12.75">
      <c r="A160" t="s">
        <v>682</v>
      </c>
      <c r="B160" s="5" t="s">
        <v>683</v>
      </c>
      <c r="C160" s="1">
        <v>5748429.829999999</v>
      </c>
    </row>
    <row r="161" spans="1:3" ht="12.75">
      <c r="A161" t="s">
        <v>684</v>
      </c>
      <c r="B161" s="5" t="s">
        <v>685</v>
      </c>
      <c r="C161" s="1">
        <v>608791.36</v>
      </c>
    </row>
    <row r="162" spans="1:3" ht="12.75">
      <c r="A162" t="s">
        <v>686</v>
      </c>
      <c r="B162" s="5" t="s">
        <v>687</v>
      </c>
      <c r="C162" s="1">
        <v>888669.3900000001</v>
      </c>
    </row>
    <row r="163" spans="1:3" ht="12.75">
      <c r="A163" t="s">
        <v>688</v>
      </c>
      <c r="B163" s="5" t="s">
        <v>689</v>
      </c>
      <c r="C163" s="1">
        <v>1368614.82</v>
      </c>
    </row>
    <row r="164" spans="1:3" ht="12.75">
      <c r="A164" t="s">
        <v>690</v>
      </c>
      <c r="B164" s="5" t="s">
        <v>691</v>
      </c>
      <c r="C164" s="1">
        <v>1652469.62</v>
      </c>
    </row>
    <row r="165" spans="1:3" ht="12.75">
      <c r="A165" t="s">
        <v>692</v>
      </c>
      <c r="B165" s="5" t="s">
        <v>693</v>
      </c>
      <c r="C165" s="1">
        <v>44634825.5</v>
      </c>
    </row>
    <row r="166" spans="1:3" ht="12.75">
      <c r="A166" t="s">
        <v>694</v>
      </c>
      <c r="B166" s="5" t="s">
        <v>695</v>
      </c>
      <c r="C166" s="1">
        <v>1071275.8900000001</v>
      </c>
    </row>
    <row r="167" spans="1:3" ht="12.75">
      <c r="A167" t="s">
        <v>696</v>
      </c>
      <c r="B167" s="5" t="s">
        <v>697</v>
      </c>
      <c r="C167" s="1">
        <v>2480159.15</v>
      </c>
    </row>
    <row r="168" spans="1:3" ht="12.75">
      <c r="A168" t="s">
        <v>698</v>
      </c>
      <c r="B168" s="5" t="s">
        <v>699</v>
      </c>
      <c r="C168" s="1">
        <v>2034859.3099999998</v>
      </c>
    </row>
    <row r="169" spans="1:3" ht="12.75">
      <c r="A169" t="s">
        <v>700</v>
      </c>
      <c r="B169" s="5" t="s">
        <v>701</v>
      </c>
      <c r="C169" s="1">
        <v>2060493.54</v>
      </c>
    </row>
    <row r="170" spans="1:3" ht="12.75">
      <c r="A170" t="s">
        <v>702</v>
      </c>
      <c r="B170" s="5" t="s">
        <v>703</v>
      </c>
      <c r="C170" s="1">
        <v>2380598.1899999995</v>
      </c>
    </row>
    <row r="171" spans="1:3" ht="12.75">
      <c r="A171" t="s">
        <v>704</v>
      </c>
      <c r="B171" s="5" t="s">
        <v>705</v>
      </c>
      <c r="C171" s="1">
        <v>336569.43</v>
      </c>
    </row>
    <row r="172" spans="1:3" ht="12.75">
      <c r="A172" t="s">
        <v>706</v>
      </c>
      <c r="B172" s="5" t="s">
        <v>707</v>
      </c>
      <c r="C172" s="1">
        <v>1030410.3900000001</v>
      </c>
    </row>
    <row r="173" spans="1:3" ht="12.75">
      <c r="A173" t="s">
        <v>708</v>
      </c>
      <c r="B173" s="5" t="s">
        <v>709</v>
      </c>
      <c r="C173" s="1">
        <v>4680150.24</v>
      </c>
    </row>
    <row r="174" spans="1:3" ht="12.75">
      <c r="A174" t="s">
        <v>710</v>
      </c>
      <c r="B174" s="5" t="s">
        <v>711</v>
      </c>
      <c r="C174" s="1">
        <v>3419099.1200000006</v>
      </c>
    </row>
    <row r="175" spans="1:3" ht="12.75">
      <c r="A175" t="s">
        <v>712</v>
      </c>
      <c r="B175" s="5" t="s">
        <v>713</v>
      </c>
      <c r="C175" s="1">
        <v>1355010.0900000003</v>
      </c>
    </row>
    <row r="176" spans="1:3" ht="12.75">
      <c r="A176" t="s">
        <v>714</v>
      </c>
      <c r="B176" s="5" t="s">
        <v>715</v>
      </c>
      <c r="C176" s="1">
        <v>2553744.4199999995</v>
      </c>
    </row>
    <row r="177" spans="1:3" ht="12.75">
      <c r="A177" t="s">
        <v>716</v>
      </c>
      <c r="B177" s="5" t="s">
        <v>717</v>
      </c>
      <c r="C177" s="1">
        <v>1468349.76</v>
      </c>
    </row>
    <row r="178" spans="1:3" ht="12.75">
      <c r="A178" t="s">
        <v>718</v>
      </c>
      <c r="B178" s="5" t="s">
        <v>719</v>
      </c>
      <c r="C178" s="1">
        <v>8546957.48</v>
      </c>
    </row>
    <row r="179" spans="1:3" ht="12.75">
      <c r="A179" t="s">
        <v>720</v>
      </c>
      <c r="B179" s="5" t="s">
        <v>721</v>
      </c>
      <c r="C179" s="1">
        <v>1172813.6099999999</v>
      </c>
    </row>
    <row r="180" spans="1:3" ht="12.75">
      <c r="A180" t="s">
        <v>722</v>
      </c>
      <c r="B180" s="5" t="s">
        <v>723</v>
      </c>
      <c r="C180" s="1">
        <v>4601684.09</v>
      </c>
    </row>
    <row r="181" spans="1:3" ht="12.75">
      <c r="A181" t="s">
        <v>724</v>
      </c>
      <c r="B181" s="5" t="s">
        <v>725</v>
      </c>
      <c r="C181" s="1">
        <v>1201970.3499999999</v>
      </c>
    </row>
    <row r="182" spans="1:3" ht="12.75">
      <c r="A182" t="s">
        <v>726</v>
      </c>
      <c r="B182" s="5" t="s">
        <v>727</v>
      </c>
      <c r="C182" s="1">
        <v>2044284.6</v>
      </c>
    </row>
    <row r="183" spans="1:3" ht="12.75">
      <c r="A183" t="s">
        <v>728</v>
      </c>
      <c r="B183" s="5" t="s">
        <v>729</v>
      </c>
      <c r="C183" s="1">
        <v>569863.43</v>
      </c>
    </row>
    <row r="184" spans="1:3" ht="12.75">
      <c r="A184" t="s">
        <v>730</v>
      </c>
      <c r="B184" s="5" t="s">
        <v>731</v>
      </c>
      <c r="C184" s="1">
        <v>5051245.16</v>
      </c>
    </row>
    <row r="185" spans="1:3" ht="12.75">
      <c r="A185" t="s">
        <v>732</v>
      </c>
      <c r="B185" s="5" t="s">
        <v>733</v>
      </c>
      <c r="C185" s="1">
        <v>828451.48</v>
      </c>
    </row>
    <row r="186" spans="1:3" ht="12.75">
      <c r="A186" t="s">
        <v>734</v>
      </c>
      <c r="B186" s="5" t="s">
        <v>735</v>
      </c>
      <c r="C186" s="1">
        <v>210708</v>
      </c>
    </row>
    <row r="187" spans="1:3" ht="15.75">
      <c r="A187" t="s">
        <v>362</v>
      </c>
      <c r="C187" s="7">
        <f>SUM(C6:C186)</f>
        <v>1299157732.1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95"/>
  <sheetViews>
    <sheetView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" sqref="D5"/>
    </sheetView>
  </sheetViews>
  <sheetFormatPr defaultColWidth="19.57421875" defaultRowHeight="12.75"/>
  <cols>
    <col min="1" max="1" width="12.28125" style="10" customWidth="1"/>
    <col min="2" max="10" width="19.57421875" style="10" customWidth="1"/>
    <col min="11" max="11" width="26.7109375" style="10" customWidth="1"/>
    <col min="12" max="20" width="19.57421875" style="10" customWidth="1"/>
    <col min="21" max="21" width="22.421875" style="10" customWidth="1"/>
    <col min="22" max="23" width="19.57421875" style="10" customWidth="1"/>
    <col min="24" max="24" width="22.421875" style="10" customWidth="1"/>
    <col min="25" max="25" width="21.421875" style="10" customWidth="1"/>
    <col min="26" max="16384" width="19.57421875" style="10" customWidth="1"/>
  </cols>
  <sheetData>
    <row r="1" spans="3:11" ht="24.75" customHeight="1" thickBot="1">
      <c r="C1" s="11"/>
      <c r="D1" s="11"/>
      <c r="E1" s="11"/>
      <c r="K1" s="12" t="s">
        <v>363</v>
      </c>
    </row>
    <row r="2" spans="3:20" ht="16.5" thickBot="1">
      <c r="C2" s="13" t="s">
        <v>364</v>
      </c>
      <c r="D2" s="14"/>
      <c r="E2" s="14"/>
      <c r="F2" s="15"/>
      <c r="G2" s="15"/>
      <c r="H2" s="15"/>
      <c r="I2" s="15"/>
      <c r="J2" s="15"/>
      <c r="K2" s="16" t="s">
        <v>364</v>
      </c>
      <c r="L2" s="17"/>
      <c r="M2" s="17"/>
      <c r="N2" s="17"/>
      <c r="O2" s="17"/>
      <c r="P2" s="17"/>
      <c r="Q2" s="17"/>
      <c r="R2" s="17"/>
      <c r="S2" s="17"/>
      <c r="T2" s="17"/>
    </row>
    <row r="3" spans="3:22" ht="47.25" customHeight="1">
      <c r="C3" s="137" t="s">
        <v>365</v>
      </c>
      <c r="D3" s="138"/>
      <c r="E3" s="139"/>
      <c r="F3" s="33"/>
      <c r="G3" s="33"/>
      <c r="H3" s="33"/>
      <c r="I3" s="33"/>
      <c r="J3" s="34"/>
      <c r="K3" s="140" t="s">
        <v>365</v>
      </c>
      <c r="L3" s="138"/>
      <c r="M3" s="139"/>
      <c r="N3" s="14"/>
      <c r="O3" s="14"/>
      <c r="P3" s="14"/>
      <c r="Q3" s="33"/>
      <c r="R3" s="33"/>
      <c r="S3" s="33"/>
      <c r="T3" s="33"/>
      <c r="U3" s="18"/>
      <c r="V3" s="19"/>
    </row>
    <row r="4" spans="3:25" ht="23.25" customHeight="1">
      <c r="C4" s="141">
        <v>2009</v>
      </c>
      <c r="D4" s="142"/>
      <c r="E4" s="142"/>
      <c r="F4" s="142"/>
      <c r="G4" s="142"/>
      <c r="H4" s="142"/>
      <c r="I4" s="142"/>
      <c r="J4" s="143"/>
      <c r="K4" s="135">
        <v>2010</v>
      </c>
      <c r="L4" s="135"/>
      <c r="M4" s="135"/>
      <c r="N4" s="135"/>
      <c r="O4" s="135"/>
      <c r="P4" s="135"/>
      <c r="Q4" s="135" t="s">
        <v>759</v>
      </c>
      <c r="R4" s="135"/>
      <c r="S4" s="135"/>
      <c r="T4" s="135"/>
      <c r="U4" s="136" t="s">
        <v>760</v>
      </c>
      <c r="V4" s="136"/>
      <c r="W4" s="136"/>
      <c r="X4" s="136"/>
      <c r="Y4" s="37"/>
    </row>
    <row r="5" spans="1:25" ht="64.5" customHeight="1">
      <c r="A5" s="56" t="s">
        <v>0</v>
      </c>
      <c r="B5" s="56" t="s">
        <v>1</v>
      </c>
      <c r="C5" s="49" t="s">
        <v>749</v>
      </c>
      <c r="D5" s="50" t="s">
        <v>745</v>
      </c>
      <c r="E5" s="49" t="s">
        <v>739</v>
      </c>
      <c r="F5" s="49" t="s">
        <v>744</v>
      </c>
      <c r="G5" s="49" t="s">
        <v>753</v>
      </c>
      <c r="H5" s="49" t="s">
        <v>741</v>
      </c>
      <c r="I5" s="49" t="s">
        <v>755</v>
      </c>
      <c r="J5" s="49" t="s">
        <v>754</v>
      </c>
      <c r="K5" s="51" t="s">
        <v>750</v>
      </c>
      <c r="L5" s="51" t="s">
        <v>746</v>
      </c>
      <c r="M5" s="51" t="s">
        <v>740</v>
      </c>
      <c r="N5" s="51" t="s">
        <v>742</v>
      </c>
      <c r="O5" s="51" t="s">
        <v>743</v>
      </c>
      <c r="P5" s="51" t="s">
        <v>756</v>
      </c>
      <c r="Q5" s="35" t="s">
        <v>748</v>
      </c>
      <c r="R5" s="35" t="s">
        <v>747</v>
      </c>
      <c r="S5" s="35" t="s">
        <v>751</v>
      </c>
      <c r="T5" s="35" t="s">
        <v>752</v>
      </c>
      <c r="U5" s="52" t="s">
        <v>769</v>
      </c>
      <c r="V5" s="52" t="s">
        <v>757</v>
      </c>
      <c r="W5" s="52" t="s">
        <v>758</v>
      </c>
      <c r="X5" s="52" t="s">
        <v>761</v>
      </c>
      <c r="Y5" s="55" t="s">
        <v>762</v>
      </c>
    </row>
    <row r="6" spans="1:25" ht="15.75">
      <c r="A6" s="36" t="s">
        <v>2</v>
      </c>
      <c r="B6" s="37" t="s">
        <v>3</v>
      </c>
      <c r="C6" s="38">
        <v>3410198.6299999976</v>
      </c>
      <c r="D6" s="38">
        <v>335024</v>
      </c>
      <c r="E6" s="38">
        <f>IF(D6="did not meet",C6,C6-D6)</f>
        <v>3075174.6299999976</v>
      </c>
      <c r="F6" s="39">
        <v>540</v>
      </c>
      <c r="G6" s="38">
        <f aca="true" t="shared" si="0" ref="G6:G37">E6/F6</f>
        <v>5694.767833333329</v>
      </c>
      <c r="H6" s="40">
        <v>3115276</v>
      </c>
      <c r="I6" s="40">
        <f aca="true" t="shared" si="1" ref="I6:I37">C6-H6</f>
        <v>294922.62999999756</v>
      </c>
      <c r="J6" s="40">
        <f>+I6/F6</f>
        <v>546.153018518514</v>
      </c>
      <c r="K6" s="38">
        <v>3178628.8499999987</v>
      </c>
      <c r="L6" s="23">
        <v>511</v>
      </c>
      <c r="M6" s="41">
        <f aca="true" t="shared" si="2" ref="M6:M37">K6/L6</f>
        <v>6220.4087084148705</v>
      </c>
      <c r="N6" s="40">
        <v>3573425</v>
      </c>
      <c r="O6" s="38">
        <f aca="true" t="shared" si="3" ref="O6:O37">K6-N6</f>
        <v>-394796.1500000013</v>
      </c>
      <c r="P6" s="38">
        <f>+O6/L6</f>
        <v>-772.5952054794546</v>
      </c>
      <c r="Q6" s="38">
        <f aca="true" t="shared" si="4" ref="Q6:Q37">K6-E6</f>
        <v>103454.22000000114</v>
      </c>
      <c r="R6" s="38">
        <f>+M6-G6</f>
        <v>525.6408750815417</v>
      </c>
      <c r="S6" s="38">
        <f>O6-I6</f>
        <v>-689718.7799999989</v>
      </c>
      <c r="T6" s="38">
        <f>IF(P6=" "," ",+P6-J6)</f>
        <v>-1318.7482239979686</v>
      </c>
      <c r="U6" s="41" t="str">
        <f>IF(Q6&gt;0,"Met MOE","Failed Aggregate MOE")</f>
        <v>Met MOE</v>
      </c>
      <c r="V6" s="42" t="str">
        <f>IF(R6&gt;0,"Met MOE","Failed PPC")</f>
        <v>Met MOE</v>
      </c>
      <c r="W6" s="43" t="str">
        <f>IF(S6&gt;0,"Met MOE","Failed Local Test")</f>
        <v>Failed Local Test</v>
      </c>
      <c r="X6" s="48" t="str">
        <f>IF(T6&lt;&gt;" ","Failed Local per Pupil",IF(T6&gt;=0,"Met MOE","Failed Local per Pupil"))</f>
        <v>Failed Local per Pupil</v>
      </c>
      <c r="Y6" s="26" t="str">
        <f>IF(U6="Met MOE","Met MOE",IF(V6="Met MOE","Met MOE",IF(W6="Met MOE","Met MOE",IF(X6="Met MOE","Met MOE","Did Not Meet MOE"))))</f>
        <v>Met MOE</v>
      </c>
    </row>
    <row r="7" spans="1:25" ht="15.75">
      <c r="A7" s="36" t="s">
        <v>4</v>
      </c>
      <c r="B7" s="37" t="s">
        <v>5</v>
      </c>
      <c r="C7" s="38">
        <v>987530.5600000005</v>
      </c>
      <c r="D7" s="38">
        <v>173440</v>
      </c>
      <c r="E7" s="38">
        <f aca="true" t="shared" si="5" ref="E7:E70">IF(D7="did not meet",C7,C7-D7)</f>
        <v>814090.5600000005</v>
      </c>
      <c r="F7" s="39">
        <v>202</v>
      </c>
      <c r="G7" s="38">
        <f t="shared" si="0"/>
        <v>4030.1512871287155</v>
      </c>
      <c r="H7" s="40">
        <v>1532769</v>
      </c>
      <c r="I7" s="40">
        <f t="shared" si="1"/>
        <v>-545238.4399999995</v>
      </c>
      <c r="J7" s="40">
        <f aca="true" t="shared" si="6" ref="J7:J70">+I7/F7</f>
        <v>-2699.2001980197992</v>
      </c>
      <c r="K7" s="38">
        <v>1039299.1900000001</v>
      </c>
      <c r="L7" s="23">
        <v>198</v>
      </c>
      <c r="M7" s="41">
        <f t="shared" si="2"/>
        <v>5248.985808080808</v>
      </c>
      <c r="N7" s="40">
        <v>1607161</v>
      </c>
      <c r="O7" s="38">
        <f t="shared" si="3"/>
        <v>-567861.8099999999</v>
      </c>
      <c r="P7" s="38">
        <f>+O7/L7</f>
        <v>-2867.9889393939393</v>
      </c>
      <c r="Q7" s="38">
        <f t="shared" si="4"/>
        <v>225208.62999999954</v>
      </c>
      <c r="R7" s="38">
        <f aca="true" t="shared" si="7" ref="R7:R70">+M7-G7</f>
        <v>1218.8345209520926</v>
      </c>
      <c r="S7" s="38">
        <f>O7-I7</f>
        <v>-22623.37000000046</v>
      </c>
      <c r="T7" s="38">
        <f aca="true" t="shared" si="8" ref="T7:T70">IF(P7=" "," ",+P7-J7)</f>
        <v>-168.78874137414005</v>
      </c>
      <c r="U7" s="41" t="str">
        <f aca="true" t="shared" si="9" ref="U7:U70">IF(Q7&gt;0,"Met MOE","Failed Aggregate MOE")</f>
        <v>Met MOE</v>
      </c>
      <c r="V7" s="42" t="str">
        <f aca="true" t="shared" si="10" ref="V7:V70">IF(R7&gt;0,"Met MOE","Failed PPC")</f>
        <v>Met MOE</v>
      </c>
      <c r="W7" s="43" t="str">
        <f>IF(S7&gt;0,"Met MOE","Failed Local Test")</f>
        <v>Failed Local Test</v>
      </c>
      <c r="X7" s="48" t="str">
        <f>IF(T7&gt;0,"Met MOE",IF(T7=" ","Failed Local per Pupil","Failed Local per Pupil"))</f>
        <v>Failed Local per Pupil</v>
      </c>
      <c r="Y7" s="26" t="str">
        <f>IF(U7="Met MOE","Met MOE",IF(V7="Met MOE","Met MOE",IF(W7="Met MOE","Met MOE",IF(X7="Met MOE","Met MOE","Did Not Meet MOE"))))</f>
        <v>Met MOE</v>
      </c>
    </row>
    <row r="8" spans="1:25" ht="15.75">
      <c r="A8" s="36" t="s">
        <v>6</v>
      </c>
      <c r="B8" s="37" t="s">
        <v>7</v>
      </c>
      <c r="C8" s="38">
        <v>1764054.4799999995</v>
      </c>
      <c r="D8" s="38">
        <v>174271</v>
      </c>
      <c r="E8" s="38">
        <f t="shared" si="5"/>
        <v>1589783.4799999995</v>
      </c>
      <c r="F8" s="39">
        <v>245</v>
      </c>
      <c r="G8" s="38">
        <f t="shared" si="0"/>
        <v>6488.912163265304</v>
      </c>
      <c r="H8" s="40">
        <v>1728879</v>
      </c>
      <c r="I8" s="40">
        <f t="shared" si="1"/>
        <v>35175.479999999516</v>
      </c>
      <c r="J8" s="40">
        <f t="shared" si="6"/>
        <v>143.57338775510007</v>
      </c>
      <c r="K8" s="38">
        <v>1656168.1200000006</v>
      </c>
      <c r="L8" s="23">
        <v>240</v>
      </c>
      <c r="M8" s="41">
        <f t="shared" si="2"/>
        <v>6900.700500000003</v>
      </c>
      <c r="N8" s="40">
        <v>1961066</v>
      </c>
      <c r="O8" s="38">
        <f t="shared" si="3"/>
        <v>-304897.8799999994</v>
      </c>
      <c r="P8" s="38">
        <f>+O8/L8</f>
        <v>-1270.407833333331</v>
      </c>
      <c r="Q8" s="38">
        <f t="shared" si="4"/>
        <v>66384.64000000106</v>
      </c>
      <c r="R8" s="38">
        <f t="shared" si="7"/>
        <v>411.78833673469853</v>
      </c>
      <c r="S8" s="38">
        <f>O8-I8</f>
        <v>-340073.35999999894</v>
      </c>
      <c r="T8" s="38">
        <f t="shared" si="8"/>
        <v>-1413.981221088431</v>
      </c>
      <c r="U8" s="41" t="str">
        <f t="shared" si="9"/>
        <v>Met MOE</v>
      </c>
      <c r="V8" s="42" t="str">
        <f t="shared" si="10"/>
        <v>Met MOE</v>
      </c>
      <c r="W8" s="43" t="str">
        <f>IF(S8&gt;0,"Met MOE","Failed Local Test")</f>
        <v>Failed Local Test</v>
      </c>
      <c r="X8" s="48" t="str">
        <f>IF(T8&gt;0,"Met MOE",IF(T8=" ","Failed Local per Pupil","Failed Local per Pupil"))</f>
        <v>Failed Local per Pupil</v>
      </c>
      <c r="Y8" s="26" t="str">
        <f>IF(U8="Met MOE","Met MOE",IF(V8="Met MOE","Met MOE",IF(W8="Met MOE","Met MOE",IF(X8="Met MOE","Met MOE","Did Not Meet MOE"))))</f>
        <v>Met MOE</v>
      </c>
    </row>
    <row r="9" spans="1:25" ht="15.75">
      <c r="A9" s="36" t="s">
        <v>8</v>
      </c>
      <c r="B9" s="37" t="s">
        <v>9</v>
      </c>
      <c r="C9" s="38">
        <v>542134.0700000001</v>
      </c>
      <c r="D9" s="38" t="s">
        <v>736</v>
      </c>
      <c r="E9" s="38">
        <f t="shared" si="5"/>
        <v>542134.0700000001</v>
      </c>
      <c r="F9" s="39">
        <v>69</v>
      </c>
      <c r="G9" s="38">
        <f t="shared" si="0"/>
        <v>7857.015507246378</v>
      </c>
      <c r="H9" s="40">
        <v>493923</v>
      </c>
      <c r="I9" s="40">
        <f t="shared" si="1"/>
        <v>48211.070000000065</v>
      </c>
      <c r="J9" s="40">
        <f t="shared" si="6"/>
        <v>698.7111594202908</v>
      </c>
      <c r="K9" s="38">
        <v>452475.92000000004</v>
      </c>
      <c r="L9" s="23">
        <v>60</v>
      </c>
      <c r="M9" s="41">
        <f t="shared" si="2"/>
        <v>7541.265333333334</v>
      </c>
      <c r="N9" s="40">
        <v>476456</v>
      </c>
      <c r="O9" s="38">
        <f t="shared" si="3"/>
        <v>-23980.079999999958</v>
      </c>
      <c r="P9" s="38">
        <f>+O9/L9</f>
        <v>-399.6679999999993</v>
      </c>
      <c r="Q9" s="38">
        <f t="shared" si="4"/>
        <v>-89658.15000000002</v>
      </c>
      <c r="R9" s="38">
        <f t="shared" si="7"/>
        <v>-315.7501739130439</v>
      </c>
      <c r="S9" s="38">
        <f>O9-I9</f>
        <v>-72191.15000000002</v>
      </c>
      <c r="T9" s="38">
        <f t="shared" si="8"/>
        <v>-1098.37915942029</v>
      </c>
      <c r="U9" s="41" t="str">
        <f t="shared" si="9"/>
        <v>Failed Aggregate MOE</v>
      </c>
      <c r="V9" s="42" t="str">
        <f t="shared" si="10"/>
        <v>Failed PPC</v>
      </c>
      <c r="W9" s="43" t="str">
        <f>IF(S9&gt;0,"Met MOE","Failed Local Test")</f>
        <v>Failed Local Test</v>
      </c>
      <c r="X9" s="48" t="str">
        <f>IF(T9&gt;0,"Met MOE",IF(T9&lt;&gt;" ","Failed Local per Pupil","Failed Local per Pupil"))</f>
        <v>Failed Local per Pupil</v>
      </c>
      <c r="Y9" s="26" t="str">
        <f>IF(U9="Met MOE","Met MOE",IF(V9="Met MOE","Met MOE",IF(W9="Met MOE","Met MOE",IF(X9="Met MOE","Met MOE","Did Not Meet MOE"))))</f>
        <v>Did Not Meet MOE</v>
      </c>
    </row>
    <row r="10" spans="1:25" ht="15.75">
      <c r="A10" s="36" t="s">
        <v>10</v>
      </c>
      <c r="B10" s="37" t="s">
        <v>11</v>
      </c>
      <c r="C10" s="38">
        <v>6702926.030000002</v>
      </c>
      <c r="D10" s="38" t="s">
        <v>736</v>
      </c>
      <c r="E10" s="38">
        <f t="shared" si="5"/>
        <v>6702926.030000002</v>
      </c>
      <c r="F10" s="39">
        <v>727</v>
      </c>
      <c r="G10" s="38">
        <f t="shared" si="0"/>
        <v>9219.980784044019</v>
      </c>
      <c r="H10" s="40">
        <v>5211877</v>
      </c>
      <c r="I10" s="40">
        <f t="shared" si="1"/>
        <v>1491049.0300000021</v>
      </c>
      <c r="J10" s="40">
        <f t="shared" si="6"/>
        <v>2050.961526822561</v>
      </c>
      <c r="K10" s="38">
        <v>5916078.99</v>
      </c>
      <c r="L10" s="23">
        <v>661</v>
      </c>
      <c r="M10" s="41">
        <f t="shared" si="2"/>
        <v>8950.195143721634</v>
      </c>
      <c r="N10" s="40">
        <v>5243580</v>
      </c>
      <c r="O10" s="38">
        <f t="shared" si="3"/>
        <v>672498.9900000002</v>
      </c>
      <c r="P10" s="38">
        <f>+O10/L10</f>
        <v>1017.3963540090775</v>
      </c>
      <c r="Q10" s="38">
        <f t="shared" si="4"/>
        <v>-786847.0400000019</v>
      </c>
      <c r="R10" s="38">
        <f t="shared" si="7"/>
        <v>-269.785640322385</v>
      </c>
      <c r="S10" s="38">
        <f>O10-I10</f>
        <v>-818550.0400000019</v>
      </c>
      <c r="T10" s="38">
        <f t="shared" si="8"/>
        <v>-1033.5651728134835</v>
      </c>
      <c r="U10" s="41" t="str">
        <f t="shared" si="9"/>
        <v>Failed Aggregate MOE</v>
      </c>
      <c r="V10" s="42" t="str">
        <f t="shared" si="10"/>
        <v>Failed PPC</v>
      </c>
      <c r="W10" s="43" t="str">
        <f aca="true" t="shared" si="11" ref="W10:W73">IF(S10&gt;0,"Met MOE","Failed Local Test")</f>
        <v>Failed Local Test</v>
      </c>
      <c r="X10" s="48" t="str">
        <f>IF(T10&gt;0,"Met MOE",IF(T10&lt;&gt;" ","Failed Local per Pupil","Failed Local per Pupil"))</f>
        <v>Failed Local per Pupil</v>
      </c>
      <c r="Y10" s="26" t="str">
        <f>IF(U10="Met MOE","Met MOE",IF(V10="Met MOE","Met MOE",IF(W10="Met MOE","Met MOE",IF(X10="Met MOE","Met MOE","Did Not Meet MOE"))))</f>
        <v>Did Not Meet MOE</v>
      </c>
    </row>
    <row r="11" spans="1:25" ht="15.75">
      <c r="A11" s="36" t="s">
        <v>12</v>
      </c>
      <c r="B11" s="37" t="s">
        <v>13</v>
      </c>
      <c r="C11" s="38">
        <v>3059491.5200000023</v>
      </c>
      <c r="D11" s="38">
        <v>289485.5</v>
      </c>
      <c r="E11" s="38">
        <f t="shared" si="5"/>
        <v>2770006.0200000023</v>
      </c>
      <c r="F11" s="39">
        <v>420</v>
      </c>
      <c r="G11" s="38">
        <f t="shared" si="0"/>
        <v>6595.252428571434</v>
      </c>
      <c r="H11" s="40">
        <v>3079584</v>
      </c>
      <c r="I11" s="40">
        <f t="shared" si="1"/>
        <v>-20092.479999997653</v>
      </c>
      <c r="J11" s="40">
        <f t="shared" si="6"/>
        <v>-47.83923809523251</v>
      </c>
      <c r="K11" s="38">
        <v>2662456.3700000006</v>
      </c>
      <c r="L11" s="23">
        <v>445</v>
      </c>
      <c r="M11" s="41">
        <f t="shared" si="2"/>
        <v>5983.048022471911</v>
      </c>
      <c r="N11" s="40">
        <v>3232399</v>
      </c>
      <c r="O11" s="38">
        <f t="shared" si="3"/>
        <v>-569942.6299999994</v>
      </c>
      <c r="P11" s="38">
        <f aca="true" t="shared" si="12" ref="P11:P74">+O11/L11</f>
        <v>-1280.7699550561786</v>
      </c>
      <c r="Q11" s="38">
        <f t="shared" si="4"/>
        <v>-107549.65000000177</v>
      </c>
      <c r="R11" s="38">
        <f t="shared" si="7"/>
        <v>-612.2044060995231</v>
      </c>
      <c r="S11" s="38">
        <f>O11-I11</f>
        <v>-549850.1500000018</v>
      </c>
      <c r="T11" s="38">
        <f t="shared" si="8"/>
        <v>-1232.930716960946</v>
      </c>
      <c r="U11" s="41" t="str">
        <f t="shared" si="9"/>
        <v>Failed Aggregate MOE</v>
      </c>
      <c r="V11" s="42" t="str">
        <f t="shared" si="10"/>
        <v>Failed PPC</v>
      </c>
      <c r="W11" s="43" t="str">
        <f t="shared" si="11"/>
        <v>Failed Local Test</v>
      </c>
      <c r="X11" s="48" t="str">
        <f>IF(T11&gt;0,"Met MOE","Failed Local per Pupil")</f>
        <v>Failed Local per Pupil</v>
      </c>
      <c r="Y11" s="26" t="str">
        <f aca="true" t="shared" si="13" ref="Y11:Y74">IF(U11="Met MOE","Met MOE",IF(V11="Met MOE","Met MOE",IF(W11="Met MOE","Met MOE",IF(X11="Met MOE","Met MOE","Did Not Meet MOE"))))</f>
        <v>Did Not Meet MOE</v>
      </c>
    </row>
    <row r="12" spans="1:25" ht="15.75">
      <c r="A12" s="36" t="s">
        <v>14</v>
      </c>
      <c r="B12" s="37" t="s">
        <v>15</v>
      </c>
      <c r="C12" s="38">
        <v>9874118.750000015</v>
      </c>
      <c r="D12" s="38" t="s">
        <v>736</v>
      </c>
      <c r="E12" s="38">
        <f t="shared" si="5"/>
        <v>9874118.750000015</v>
      </c>
      <c r="F12" s="39">
        <v>1467</v>
      </c>
      <c r="G12" s="38">
        <f t="shared" si="0"/>
        <v>6730.823960463541</v>
      </c>
      <c r="H12" s="40">
        <v>7907695</v>
      </c>
      <c r="I12" s="40">
        <f t="shared" si="1"/>
        <v>1966423.750000015</v>
      </c>
      <c r="J12" s="40">
        <f t="shared" si="6"/>
        <v>1340.4388207225732</v>
      </c>
      <c r="K12" s="38">
        <v>9619376.100000001</v>
      </c>
      <c r="L12" s="23">
        <v>1440</v>
      </c>
      <c r="M12" s="41">
        <f t="shared" si="2"/>
        <v>6680.1222916666675</v>
      </c>
      <c r="N12" s="40">
        <v>8363264</v>
      </c>
      <c r="O12" s="38">
        <f t="shared" si="3"/>
        <v>1256112.1000000015</v>
      </c>
      <c r="P12" s="38">
        <f t="shared" si="12"/>
        <v>872.3000694444455</v>
      </c>
      <c r="Q12" s="38">
        <f t="shared" si="4"/>
        <v>-254742.6500000134</v>
      </c>
      <c r="R12" s="38">
        <f t="shared" si="7"/>
        <v>-50.70166879687349</v>
      </c>
      <c r="S12" s="38">
        <f>O12-I12</f>
        <v>-710311.6500000134</v>
      </c>
      <c r="T12" s="38">
        <f t="shared" si="8"/>
        <v>-468.13875127812764</v>
      </c>
      <c r="U12" s="41" t="str">
        <f t="shared" si="9"/>
        <v>Failed Aggregate MOE</v>
      </c>
      <c r="V12" s="42" t="str">
        <f t="shared" si="10"/>
        <v>Failed PPC</v>
      </c>
      <c r="W12" s="43" t="str">
        <f t="shared" si="11"/>
        <v>Failed Local Test</v>
      </c>
      <c r="X12" s="48" t="str">
        <f aca="true" t="shared" si="14" ref="X12:X75">IF(T12&gt;0,"Met MOE","Failed Local per Pupil")</f>
        <v>Failed Local per Pupil</v>
      </c>
      <c r="Y12" s="26" t="str">
        <f t="shared" si="13"/>
        <v>Did Not Meet MOE</v>
      </c>
    </row>
    <row r="13" spans="1:25" ht="15.75">
      <c r="A13" s="36" t="s">
        <v>16</v>
      </c>
      <c r="B13" s="37" t="s">
        <v>17</v>
      </c>
      <c r="C13" s="38">
        <v>17245068.75000002</v>
      </c>
      <c r="D13" s="38">
        <v>1403016</v>
      </c>
      <c r="E13" s="38">
        <f t="shared" si="5"/>
        <v>15842052.750000019</v>
      </c>
      <c r="F13" s="39">
        <v>1826</v>
      </c>
      <c r="G13" s="38">
        <f t="shared" si="0"/>
        <v>8675.822973713044</v>
      </c>
      <c r="H13" s="40">
        <v>10260543</v>
      </c>
      <c r="I13" s="40">
        <f t="shared" si="1"/>
        <v>6984525.750000019</v>
      </c>
      <c r="J13" s="40">
        <f t="shared" si="6"/>
        <v>3825.0414841183015</v>
      </c>
      <c r="K13" s="38">
        <v>15313447.02</v>
      </c>
      <c r="L13" s="23">
        <v>1768</v>
      </c>
      <c r="M13" s="41">
        <f t="shared" si="2"/>
        <v>8661.45193438914</v>
      </c>
      <c r="N13" s="40">
        <v>11193024</v>
      </c>
      <c r="O13" s="38">
        <f t="shared" si="3"/>
        <v>4120423.0199999996</v>
      </c>
      <c r="P13" s="38">
        <f t="shared" si="12"/>
        <v>2330.5560067873303</v>
      </c>
      <c r="Q13" s="38">
        <f t="shared" si="4"/>
        <v>-528605.7300000191</v>
      </c>
      <c r="R13" s="38">
        <f t="shared" si="7"/>
        <v>-14.37103932390346</v>
      </c>
      <c r="S13" s="38">
        <f>O13-I13</f>
        <v>-2864102.730000019</v>
      </c>
      <c r="T13" s="38">
        <f t="shared" si="8"/>
        <v>-1494.4854773309712</v>
      </c>
      <c r="U13" s="41" t="str">
        <f t="shared" si="9"/>
        <v>Failed Aggregate MOE</v>
      </c>
      <c r="V13" s="42" t="str">
        <f t="shared" si="10"/>
        <v>Failed PPC</v>
      </c>
      <c r="W13" s="43" t="str">
        <f t="shared" si="11"/>
        <v>Failed Local Test</v>
      </c>
      <c r="X13" s="48" t="str">
        <f t="shared" si="14"/>
        <v>Failed Local per Pupil</v>
      </c>
      <c r="Y13" s="26" t="str">
        <f t="shared" si="13"/>
        <v>Did Not Meet MOE</v>
      </c>
    </row>
    <row r="14" spans="1:25" ht="15.75">
      <c r="A14" s="36" t="s">
        <v>18</v>
      </c>
      <c r="B14" s="37" t="s">
        <v>19</v>
      </c>
      <c r="C14" s="38">
        <v>2477331.3699999987</v>
      </c>
      <c r="D14" s="38">
        <v>332572</v>
      </c>
      <c r="E14" s="38">
        <f t="shared" si="5"/>
        <v>2144759.3699999987</v>
      </c>
      <c r="F14" s="39">
        <v>377</v>
      </c>
      <c r="G14" s="38">
        <f t="shared" si="0"/>
        <v>5689.0168965517205</v>
      </c>
      <c r="H14" s="40">
        <v>1877308</v>
      </c>
      <c r="I14" s="40">
        <f t="shared" si="1"/>
        <v>600023.3699999987</v>
      </c>
      <c r="J14" s="40">
        <f t="shared" si="6"/>
        <v>1591.5739257294395</v>
      </c>
      <c r="K14" s="38">
        <v>2173309.19</v>
      </c>
      <c r="L14" s="23">
        <v>395</v>
      </c>
      <c r="M14" s="41">
        <f t="shared" si="2"/>
        <v>5502.048582278481</v>
      </c>
      <c r="N14" s="40">
        <v>2291690</v>
      </c>
      <c r="O14" s="38">
        <f t="shared" si="3"/>
        <v>-118380.81000000006</v>
      </c>
      <c r="P14" s="38">
        <f t="shared" si="12"/>
        <v>-299.6982531645571</v>
      </c>
      <c r="Q14" s="38">
        <f t="shared" si="4"/>
        <v>28549.82000000123</v>
      </c>
      <c r="R14" s="38">
        <f t="shared" si="7"/>
        <v>-186.96831427323923</v>
      </c>
      <c r="S14" s="38">
        <f aca="true" t="shared" si="15" ref="S14:S77">O14-I14</f>
        <v>-718404.1799999988</v>
      </c>
      <c r="T14" s="38">
        <f t="shared" si="8"/>
        <v>-1891.2721788939966</v>
      </c>
      <c r="U14" s="41" t="str">
        <f t="shared" si="9"/>
        <v>Met MOE</v>
      </c>
      <c r="V14" s="42" t="str">
        <f t="shared" si="10"/>
        <v>Failed PPC</v>
      </c>
      <c r="W14" s="43" t="str">
        <f t="shared" si="11"/>
        <v>Failed Local Test</v>
      </c>
      <c r="X14" s="48" t="str">
        <f t="shared" si="14"/>
        <v>Failed Local per Pupil</v>
      </c>
      <c r="Y14" s="26" t="str">
        <f t="shared" si="13"/>
        <v>Met MOE</v>
      </c>
    </row>
    <row r="15" spans="1:25" ht="15.75">
      <c r="A15" s="36" t="s">
        <v>20</v>
      </c>
      <c r="B15" s="37" t="s">
        <v>21</v>
      </c>
      <c r="C15" s="38">
        <v>2135226.7199999993</v>
      </c>
      <c r="D15" s="38">
        <v>305464.5</v>
      </c>
      <c r="E15" s="38">
        <f t="shared" si="5"/>
        <v>1829762.2199999993</v>
      </c>
      <c r="F15" s="39">
        <v>352</v>
      </c>
      <c r="G15" s="38">
        <f t="shared" si="0"/>
        <v>5198.188124999998</v>
      </c>
      <c r="H15" s="40">
        <v>2109085</v>
      </c>
      <c r="I15" s="40">
        <f t="shared" si="1"/>
        <v>26141.719999999274</v>
      </c>
      <c r="J15" s="40">
        <f t="shared" si="6"/>
        <v>74.26624999999794</v>
      </c>
      <c r="K15" s="38">
        <v>1965554.9599999995</v>
      </c>
      <c r="L15" s="23">
        <v>340</v>
      </c>
      <c r="M15" s="41">
        <f t="shared" si="2"/>
        <v>5781.043999999999</v>
      </c>
      <c r="N15" s="40">
        <v>2285810</v>
      </c>
      <c r="O15" s="38">
        <f t="shared" si="3"/>
        <v>-320255.0400000005</v>
      </c>
      <c r="P15" s="38">
        <f t="shared" si="12"/>
        <v>-941.9265882352956</v>
      </c>
      <c r="Q15" s="38">
        <f t="shared" si="4"/>
        <v>135792.74000000022</v>
      </c>
      <c r="R15" s="38">
        <f t="shared" si="7"/>
        <v>582.8558750000011</v>
      </c>
      <c r="S15" s="38">
        <f t="shared" si="15"/>
        <v>-346396.7599999998</v>
      </c>
      <c r="T15" s="38">
        <f t="shared" si="8"/>
        <v>-1016.1928382352936</v>
      </c>
      <c r="U15" s="41" t="str">
        <f t="shared" si="9"/>
        <v>Met MOE</v>
      </c>
      <c r="V15" s="42" t="str">
        <f t="shared" si="10"/>
        <v>Met MOE</v>
      </c>
      <c r="W15" s="43" t="str">
        <f t="shared" si="11"/>
        <v>Failed Local Test</v>
      </c>
      <c r="X15" s="48" t="str">
        <f t="shared" si="14"/>
        <v>Failed Local per Pupil</v>
      </c>
      <c r="Y15" s="26" t="str">
        <f t="shared" si="13"/>
        <v>Met MOE</v>
      </c>
    </row>
    <row r="16" spans="1:25" ht="15.75">
      <c r="A16" s="36" t="s">
        <v>22</v>
      </c>
      <c r="B16" s="37" t="s">
        <v>23</v>
      </c>
      <c r="C16" s="38">
        <v>20121346.749999993</v>
      </c>
      <c r="D16" s="38" t="s">
        <v>737</v>
      </c>
      <c r="E16" s="38">
        <f>IF(D16="Optional EIS ",C16,C16-D16)</f>
        <v>20121346.749999993</v>
      </c>
      <c r="F16" s="39">
        <v>2899</v>
      </c>
      <c r="G16" s="38">
        <f t="shared" si="0"/>
        <v>6940.788806484992</v>
      </c>
      <c r="H16" s="40">
        <v>16107937</v>
      </c>
      <c r="I16" s="40">
        <f t="shared" si="1"/>
        <v>4013409.7499999925</v>
      </c>
      <c r="J16" s="40">
        <f t="shared" si="6"/>
        <v>1384.4117799241092</v>
      </c>
      <c r="K16" s="38">
        <v>19825832.740000002</v>
      </c>
      <c r="L16" s="23">
        <v>2701</v>
      </c>
      <c r="M16" s="41">
        <f t="shared" si="2"/>
        <v>7340.182428730101</v>
      </c>
      <c r="N16" s="40">
        <v>15634087</v>
      </c>
      <c r="O16" s="38">
        <f t="shared" si="3"/>
        <v>4191745.740000002</v>
      </c>
      <c r="P16" s="38">
        <f t="shared" si="12"/>
        <v>1551.9236356904858</v>
      </c>
      <c r="Q16" s="38">
        <f t="shared" si="4"/>
        <v>-295514.00999999046</v>
      </c>
      <c r="R16" s="38">
        <f t="shared" si="7"/>
        <v>399.3936222451084</v>
      </c>
      <c r="S16" s="38">
        <f t="shared" si="15"/>
        <v>178335.99000000954</v>
      </c>
      <c r="T16" s="38">
        <f t="shared" si="8"/>
        <v>167.51185576637658</v>
      </c>
      <c r="U16" s="41" t="str">
        <f t="shared" si="9"/>
        <v>Failed Aggregate MOE</v>
      </c>
      <c r="V16" s="42" t="str">
        <f t="shared" si="10"/>
        <v>Met MOE</v>
      </c>
      <c r="W16" s="43" t="str">
        <f t="shared" si="11"/>
        <v>Met MOE</v>
      </c>
      <c r="X16" s="48" t="str">
        <f t="shared" si="14"/>
        <v>Met MOE</v>
      </c>
      <c r="Y16" s="26" t="str">
        <f t="shared" si="13"/>
        <v>Met MOE</v>
      </c>
    </row>
    <row r="17" spans="1:25" ht="15.75">
      <c r="A17" s="36" t="s">
        <v>24</v>
      </c>
      <c r="B17" s="37" t="s">
        <v>25</v>
      </c>
      <c r="C17" s="38">
        <v>2253211.619999998</v>
      </c>
      <c r="D17" s="38">
        <v>224095.5</v>
      </c>
      <c r="E17" s="38">
        <f t="shared" si="5"/>
        <v>2029116.1199999978</v>
      </c>
      <c r="F17" s="39">
        <v>366</v>
      </c>
      <c r="G17" s="38">
        <f t="shared" si="0"/>
        <v>5544.033114754092</v>
      </c>
      <c r="H17" s="40">
        <v>2411664</v>
      </c>
      <c r="I17" s="40">
        <f t="shared" si="1"/>
        <v>-158452.38000000222</v>
      </c>
      <c r="J17" s="40">
        <f t="shared" si="6"/>
        <v>-432.93000000000603</v>
      </c>
      <c r="K17" s="38">
        <v>2010772.03</v>
      </c>
      <c r="L17" s="23">
        <v>350</v>
      </c>
      <c r="M17" s="41">
        <f t="shared" si="2"/>
        <v>5745.062942857143</v>
      </c>
      <c r="N17" s="40">
        <v>2375142</v>
      </c>
      <c r="O17" s="38">
        <f t="shared" si="3"/>
        <v>-364369.97</v>
      </c>
      <c r="P17" s="38">
        <f t="shared" si="12"/>
        <v>-1041.057057142857</v>
      </c>
      <c r="Q17" s="38">
        <f t="shared" si="4"/>
        <v>-18344.089999997756</v>
      </c>
      <c r="R17" s="38">
        <f t="shared" si="7"/>
        <v>201.02982810305093</v>
      </c>
      <c r="S17" s="38">
        <f t="shared" si="15"/>
        <v>-205917.58999999776</v>
      </c>
      <c r="T17" s="38">
        <f t="shared" si="8"/>
        <v>-608.1270571428511</v>
      </c>
      <c r="U17" s="41" t="str">
        <f t="shared" si="9"/>
        <v>Failed Aggregate MOE</v>
      </c>
      <c r="V17" s="42" t="str">
        <f t="shared" si="10"/>
        <v>Met MOE</v>
      </c>
      <c r="W17" s="43" t="str">
        <f t="shared" si="11"/>
        <v>Failed Local Test</v>
      </c>
      <c r="X17" s="48" t="str">
        <f t="shared" si="14"/>
        <v>Failed Local per Pupil</v>
      </c>
      <c r="Y17" s="26" t="str">
        <f t="shared" si="13"/>
        <v>Met MOE</v>
      </c>
    </row>
    <row r="18" spans="1:25" ht="15.75">
      <c r="A18" s="36" t="s">
        <v>26</v>
      </c>
      <c r="B18" s="37" t="s">
        <v>27</v>
      </c>
      <c r="C18" s="38">
        <v>1658458.2500000005</v>
      </c>
      <c r="D18" s="38">
        <v>350702.5</v>
      </c>
      <c r="E18" s="38">
        <f t="shared" si="5"/>
        <v>1307755.7500000005</v>
      </c>
      <c r="F18" s="39">
        <v>388</v>
      </c>
      <c r="G18" s="38">
        <f t="shared" si="0"/>
        <v>3370.5045103092793</v>
      </c>
      <c r="H18" s="40">
        <v>2247856</v>
      </c>
      <c r="I18" s="40">
        <f t="shared" si="1"/>
        <v>-589397.7499999995</v>
      </c>
      <c r="J18" s="40">
        <f t="shared" si="6"/>
        <v>-1519.0663659793802</v>
      </c>
      <c r="K18" s="38">
        <v>1649098.2499999998</v>
      </c>
      <c r="L18" s="23">
        <v>361</v>
      </c>
      <c r="M18" s="41">
        <f t="shared" si="2"/>
        <v>4568.139196675899</v>
      </c>
      <c r="N18" s="40">
        <v>2804446</v>
      </c>
      <c r="O18" s="38">
        <f t="shared" si="3"/>
        <v>-1155347.7500000002</v>
      </c>
      <c r="P18" s="38">
        <f t="shared" si="12"/>
        <v>-3200.409279778394</v>
      </c>
      <c r="Q18" s="38">
        <f t="shared" si="4"/>
        <v>341342.4999999993</v>
      </c>
      <c r="R18" s="38">
        <f t="shared" si="7"/>
        <v>1197.63468636662</v>
      </c>
      <c r="S18" s="38">
        <f t="shared" si="15"/>
        <v>-565950.0000000007</v>
      </c>
      <c r="T18" s="38">
        <f t="shared" si="8"/>
        <v>-1681.342913799014</v>
      </c>
      <c r="U18" s="41" t="str">
        <f t="shared" si="9"/>
        <v>Met MOE</v>
      </c>
      <c r="V18" s="42" t="str">
        <f t="shared" si="10"/>
        <v>Met MOE</v>
      </c>
      <c r="W18" s="43" t="str">
        <f t="shared" si="11"/>
        <v>Failed Local Test</v>
      </c>
      <c r="X18" s="48" t="str">
        <f t="shared" si="14"/>
        <v>Failed Local per Pupil</v>
      </c>
      <c r="Y18" s="26" t="str">
        <f t="shared" si="13"/>
        <v>Met MOE</v>
      </c>
    </row>
    <row r="19" spans="1:25" ht="15.75">
      <c r="A19" s="36" t="s">
        <v>28</v>
      </c>
      <c r="B19" s="37" t="s">
        <v>29</v>
      </c>
      <c r="C19" s="38">
        <v>1257213.45</v>
      </c>
      <c r="D19" s="38">
        <v>239114</v>
      </c>
      <c r="E19" s="38">
        <f t="shared" si="5"/>
        <v>1018099.45</v>
      </c>
      <c r="F19" s="39">
        <v>253</v>
      </c>
      <c r="G19" s="38">
        <f t="shared" si="0"/>
        <v>4024.108498023715</v>
      </c>
      <c r="H19" s="40">
        <v>1304796</v>
      </c>
      <c r="I19" s="40">
        <f t="shared" si="1"/>
        <v>-47582.55000000005</v>
      </c>
      <c r="J19" s="40">
        <f t="shared" si="6"/>
        <v>-188.07332015810294</v>
      </c>
      <c r="K19" s="38">
        <v>1221912.3399999999</v>
      </c>
      <c r="L19" s="23">
        <v>225</v>
      </c>
      <c r="M19" s="41">
        <f t="shared" si="2"/>
        <v>5430.721511111111</v>
      </c>
      <c r="N19" s="40">
        <v>1405180</v>
      </c>
      <c r="O19" s="38">
        <f t="shared" si="3"/>
        <v>-183267.66000000015</v>
      </c>
      <c r="P19" s="38">
        <f t="shared" si="12"/>
        <v>-814.522933333334</v>
      </c>
      <c r="Q19" s="38">
        <f t="shared" si="4"/>
        <v>203812.8899999999</v>
      </c>
      <c r="R19" s="38">
        <f t="shared" si="7"/>
        <v>1406.6130130873958</v>
      </c>
      <c r="S19" s="38">
        <f t="shared" si="15"/>
        <v>-135685.1100000001</v>
      </c>
      <c r="T19" s="38">
        <f t="shared" si="8"/>
        <v>-626.449613175231</v>
      </c>
      <c r="U19" s="41" t="str">
        <f t="shared" si="9"/>
        <v>Met MOE</v>
      </c>
      <c r="V19" s="42" t="str">
        <f t="shared" si="10"/>
        <v>Met MOE</v>
      </c>
      <c r="W19" s="43" t="str">
        <f t="shared" si="11"/>
        <v>Failed Local Test</v>
      </c>
      <c r="X19" s="48" t="str">
        <f t="shared" si="14"/>
        <v>Failed Local per Pupil</v>
      </c>
      <c r="Y19" s="26" t="str">
        <f t="shared" si="13"/>
        <v>Met MOE</v>
      </c>
    </row>
    <row r="20" spans="1:25" ht="15.75">
      <c r="A20" s="36" t="s">
        <v>30</v>
      </c>
      <c r="B20" s="37" t="s">
        <v>31</v>
      </c>
      <c r="C20" s="38">
        <v>3264096.300000003</v>
      </c>
      <c r="D20" s="38">
        <v>651955.5</v>
      </c>
      <c r="E20" s="38">
        <f t="shared" si="5"/>
        <v>2612140.800000003</v>
      </c>
      <c r="F20" s="39">
        <v>475</v>
      </c>
      <c r="G20" s="38">
        <f t="shared" si="0"/>
        <v>5499.24378947369</v>
      </c>
      <c r="H20" s="40">
        <v>2934720</v>
      </c>
      <c r="I20" s="40">
        <f t="shared" si="1"/>
        <v>329376.3000000031</v>
      </c>
      <c r="J20" s="40">
        <f t="shared" si="6"/>
        <v>693.4237894736907</v>
      </c>
      <c r="K20" s="38">
        <v>3179272.15</v>
      </c>
      <c r="L20" s="23">
        <v>541</v>
      </c>
      <c r="M20" s="41">
        <f t="shared" si="2"/>
        <v>5876.6583179297595</v>
      </c>
      <c r="N20" s="40">
        <v>3915408</v>
      </c>
      <c r="O20" s="38">
        <f t="shared" si="3"/>
        <v>-736135.8500000001</v>
      </c>
      <c r="P20" s="38">
        <f t="shared" si="12"/>
        <v>-1360.694731977819</v>
      </c>
      <c r="Q20" s="38">
        <f t="shared" si="4"/>
        <v>567131.3499999968</v>
      </c>
      <c r="R20" s="38">
        <f t="shared" si="7"/>
        <v>377.4145284560691</v>
      </c>
      <c r="S20" s="38">
        <f t="shared" si="15"/>
        <v>-1065512.1500000032</v>
      </c>
      <c r="T20" s="38">
        <f t="shared" si="8"/>
        <v>-2054.11852145151</v>
      </c>
      <c r="U20" s="41" t="str">
        <f t="shared" si="9"/>
        <v>Met MOE</v>
      </c>
      <c r="V20" s="42" t="str">
        <f t="shared" si="10"/>
        <v>Met MOE</v>
      </c>
      <c r="W20" s="43" t="str">
        <f t="shared" si="11"/>
        <v>Failed Local Test</v>
      </c>
      <c r="X20" s="48" t="str">
        <f t="shared" si="14"/>
        <v>Failed Local per Pupil</v>
      </c>
      <c r="Y20" s="26" t="str">
        <f t="shared" si="13"/>
        <v>Met MOE</v>
      </c>
    </row>
    <row r="21" spans="1:25" ht="15.75">
      <c r="A21" s="36" t="s">
        <v>32</v>
      </c>
      <c r="B21" s="37" t="s">
        <v>33</v>
      </c>
      <c r="C21" s="38">
        <v>6533800.320000004</v>
      </c>
      <c r="D21" s="38">
        <v>948275.5</v>
      </c>
      <c r="E21" s="38">
        <f t="shared" si="5"/>
        <v>5585524.820000004</v>
      </c>
      <c r="F21" s="39">
        <v>1170</v>
      </c>
      <c r="G21" s="38">
        <f t="shared" si="0"/>
        <v>4773.952837606841</v>
      </c>
      <c r="H21" s="40">
        <v>6745648</v>
      </c>
      <c r="I21" s="40">
        <f t="shared" si="1"/>
        <v>-211847.67999999598</v>
      </c>
      <c r="J21" s="40">
        <f t="shared" si="6"/>
        <v>-181.06639316238972</v>
      </c>
      <c r="K21" s="38">
        <v>6133225.86</v>
      </c>
      <c r="L21" s="23">
        <v>1125</v>
      </c>
      <c r="M21" s="41">
        <f t="shared" si="2"/>
        <v>5451.75632</v>
      </c>
      <c r="N21" s="40">
        <v>7004919</v>
      </c>
      <c r="O21" s="38">
        <f t="shared" si="3"/>
        <v>-871693.1399999997</v>
      </c>
      <c r="P21" s="38">
        <f t="shared" si="12"/>
        <v>-774.8383466666663</v>
      </c>
      <c r="Q21" s="38">
        <f t="shared" si="4"/>
        <v>547701.0399999963</v>
      </c>
      <c r="R21" s="38">
        <f t="shared" si="7"/>
        <v>677.8034823931594</v>
      </c>
      <c r="S21" s="38">
        <f t="shared" si="15"/>
        <v>-659845.4600000037</v>
      </c>
      <c r="T21" s="38">
        <f t="shared" si="8"/>
        <v>-593.7719535042766</v>
      </c>
      <c r="U21" s="41" t="str">
        <f t="shared" si="9"/>
        <v>Met MOE</v>
      </c>
      <c r="V21" s="42" t="str">
        <f t="shared" si="10"/>
        <v>Met MOE</v>
      </c>
      <c r="W21" s="43" t="str">
        <f t="shared" si="11"/>
        <v>Failed Local Test</v>
      </c>
      <c r="X21" s="48" t="str">
        <f t="shared" si="14"/>
        <v>Failed Local per Pupil</v>
      </c>
      <c r="Y21" s="26" t="str">
        <f t="shared" si="13"/>
        <v>Met MOE</v>
      </c>
    </row>
    <row r="22" spans="1:25" ht="15.75">
      <c r="A22" s="36" t="s">
        <v>34</v>
      </c>
      <c r="B22" s="37" t="s">
        <v>35</v>
      </c>
      <c r="C22" s="38">
        <v>2397803.6999999993</v>
      </c>
      <c r="D22" s="38">
        <v>522754</v>
      </c>
      <c r="E22" s="38">
        <f t="shared" si="5"/>
        <v>1875049.6999999993</v>
      </c>
      <c r="F22" s="39">
        <v>470</v>
      </c>
      <c r="G22" s="38">
        <f t="shared" si="0"/>
        <v>3989.467446808509</v>
      </c>
      <c r="H22" s="40">
        <v>2262485</v>
      </c>
      <c r="I22" s="40">
        <f t="shared" si="1"/>
        <v>135318.69999999925</v>
      </c>
      <c r="J22" s="40">
        <f t="shared" si="6"/>
        <v>287.9121276595729</v>
      </c>
      <c r="K22" s="38">
        <v>2286251.3899999997</v>
      </c>
      <c r="L22" s="23">
        <v>492</v>
      </c>
      <c r="M22" s="41">
        <f t="shared" si="2"/>
        <v>4646.852418699186</v>
      </c>
      <c r="N22" s="40">
        <v>2484728</v>
      </c>
      <c r="O22" s="38">
        <f t="shared" si="3"/>
        <v>-198476.61000000034</v>
      </c>
      <c r="P22" s="38">
        <f t="shared" si="12"/>
        <v>-403.40774390243973</v>
      </c>
      <c r="Q22" s="38">
        <f t="shared" si="4"/>
        <v>411201.6900000004</v>
      </c>
      <c r="R22" s="38">
        <f t="shared" si="7"/>
        <v>657.3849718906772</v>
      </c>
      <c r="S22" s="38">
        <f t="shared" si="15"/>
        <v>-333795.3099999996</v>
      </c>
      <c r="T22" s="38">
        <f t="shared" si="8"/>
        <v>-691.3198715620126</v>
      </c>
      <c r="U22" s="41" t="str">
        <f t="shared" si="9"/>
        <v>Met MOE</v>
      </c>
      <c r="V22" s="42" t="str">
        <f t="shared" si="10"/>
        <v>Met MOE</v>
      </c>
      <c r="W22" s="43" t="str">
        <f t="shared" si="11"/>
        <v>Failed Local Test</v>
      </c>
      <c r="X22" s="48" t="str">
        <f t="shared" si="14"/>
        <v>Failed Local per Pupil</v>
      </c>
      <c r="Y22" s="26" t="str">
        <f t="shared" si="13"/>
        <v>Met MOE</v>
      </c>
    </row>
    <row r="23" spans="1:25" ht="15.75">
      <c r="A23" s="36" t="s">
        <v>36</v>
      </c>
      <c r="B23" s="37" t="s">
        <v>37</v>
      </c>
      <c r="C23" s="38">
        <v>2105410.130000001</v>
      </c>
      <c r="D23" s="38">
        <v>364057.5</v>
      </c>
      <c r="E23" s="38">
        <f t="shared" si="5"/>
        <v>1741352.6300000008</v>
      </c>
      <c r="F23" s="39">
        <v>472</v>
      </c>
      <c r="G23" s="38">
        <f t="shared" si="0"/>
        <v>3689.3064194915273</v>
      </c>
      <c r="H23" s="40">
        <v>2218989</v>
      </c>
      <c r="I23" s="40">
        <f t="shared" si="1"/>
        <v>-113578.86999999918</v>
      </c>
      <c r="J23" s="40">
        <f t="shared" si="6"/>
        <v>-240.63319915254064</v>
      </c>
      <c r="K23" s="38">
        <v>2119899.68</v>
      </c>
      <c r="L23" s="23">
        <v>461</v>
      </c>
      <c r="M23" s="41">
        <f t="shared" si="2"/>
        <v>4598.480867678959</v>
      </c>
      <c r="N23" s="40">
        <v>2516634</v>
      </c>
      <c r="O23" s="38">
        <f t="shared" si="3"/>
        <v>-396734.31999999983</v>
      </c>
      <c r="P23" s="38">
        <f t="shared" si="12"/>
        <v>-860.5950542299346</v>
      </c>
      <c r="Q23" s="38">
        <f t="shared" si="4"/>
        <v>378547.04999999935</v>
      </c>
      <c r="R23" s="38">
        <f t="shared" si="7"/>
        <v>909.1744481874316</v>
      </c>
      <c r="S23" s="38">
        <f t="shared" si="15"/>
        <v>-283155.45000000065</v>
      </c>
      <c r="T23" s="38">
        <f t="shared" si="8"/>
        <v>-619.9618550773939</v>
      </c>
      <c r="U23" s="41" t="str">
        <f t="shared" si="9"/>
        <v>Met MOE</v>
      </c>
      <c r="V23" s="42" t="str">
        <f t="shared" si="10"/>
        <v>Met MOE</v>
      </c>
      <c r="W23" s="43" t="str">
        <f t="shared" si="11"/>
        <v>Failed Local Test</v>
      </c>
      <c r="X23" s="48" t="str">
        <f t="shared" si="14"/>
        <v>Failed Local per Pupil</v>
      </c>
      <c r="Y23" s="26" t="str">
        <f t="shared" si="13"/>
        <v>Met MOE</v>
      </c>
    </row>
    <row r="24" spans="1:25" ht="15.75">
      <c r="A24" s="36" t="s">
        <v>38</v>
      </c>
      <c r="B24" s="37" t="s">
        <v>39</v>
      </c>
      <c r="C24" s="38">
        <v>532948.99</v>
      </c>
      <c r="D24" s="38">
        <v>76076.5</v>
      </c>
      <c r="E24" s="38">
        <f t="shared" si="5"/>
        <v>456872.49</v>
      </c>
      <c r="F24" s="39">
        <v>80</v>
      </c>
      <c r="G24" s="38">
        <f t="shared" si="0"/>
        <v>5710.9061249999995</v>
      </c>
      <c r="H24" s="40">
        <v>476384</v>
      </c>
      <c r="I24" s="40">
        <f t="shared" si="1"/>
        <v>56564.98999999999</v>
      </c>
      <c r="J24" s="40">
        <f t="shared" si="6"/>
        <v>707.0623749999999</v>
      </c>
      <c r="K24" s="38">
        <v>435187.22</v>
      </c>
      <c r="L24" s="23">
        <v>85</v>
      </c>
      <c r="M24" s="41">
        <f t="shared" si="2"/>
        <v>5119.849647058823</v>
      </c>
      <c r="N24" s="40">
        <v>464937</v>
      </c>
      <c r="O24" s="38">
        <f t="shared" si="3"/>
        <v>-29749.780000000028</v>
      </c>
      <c r="P24" s="38">
        <f t="shared" si="12"/>
        <v>-349.9974117647062</v>
      </c>
      <c r="Q24" s="38">
        <f t="shared" si="4"/>
        <v>-21685.27000000002</v>
      </c>
      <c r="R24" s="38">
        <f t="shared" si="7"/>
        <v>-591.0564779411761</v>
      </c>
      <c r="S24" s="38">
        <f t="shared" si="15"/>
        <v>-86314.77000000002</v>
      </c>
      <c r="T24" s="38">
        <f t="shared" si="8"/>
        <v>-1057.0597867647061</v>
      </c>
      <c r="U24" s="41" t="str">
        <f t="shared" si="9"/>
        <v>Failed Aggregate MOE</v>
      </c>
      <c r="V24" s="42" t="str">
        <f t="shared" si="10"/>
        <v>Failed PPC</v>
      </c>
      <c r="W24" s="43" t="str">
        <f t="shared" si="11"/>
        <v>Failed Local Test</v>
      </c>
      <c r="X24" s="48" t="str">
        <f t="shared" si="14"/>
        <v>Failed Local per Pupil</v>
      </c>
      <c r="Y24" s="26" t="str">
        <f t="shared" si="13"/>
        <v>Did Not Meet MOE</v>
      </c>
    </row>
    <row r="25" spans="1:25" ht="15.75">
      <c r="A25" s="36" t="s">
        <v>40</v>
      </c>
      <c r="B25" s="37" t="s">
        <v>41</v>
      </c>
      <c r="C25" s="38">
        <v>6988740.309999995</v>
      </c>
      <c r="D25" s="38">
        <v>865974</v>
      </c>
      <c r="E25" s="38">
        <f t="shared" si="5"/>
        <v>6122766.309999995</v>
      </c>
      <c r="F25" s="39">
        <v>985</v>
      </c>
      <c r="G25" s="38">
        <f t="shared" si="0"/>
        <v>6216.0064060913655</v>
      </c>
      <c r="H25" s="40">
        <v>4675673</v>
      </c>
      <c r="I25" s="40">
        <f t="shared" si="1"/>
        <v>2313067.309999995</v>
      </c>
      <c r="J25" s="40">
        <f t="shared" si="6"/>
        <v>2348.2916852791827</v>
      </c>
      <c r="K25" s="38">
        <v>6646755.410000001</v>
      </c>
      <c r="L25" s="23">
        <v>979</v>
      </c>
      <c r="M25" s="41">
        <f t="shared" si="2"/>
        <v>6789.331368743617</v>
      </c>
      <c r="N25" s="40">
        <v>5630842</v>
      </c>
      <c r="O25" s="38">
        <f t="shared" si="3"/>
        <v>1015913.4100000011</v>
      </c>
      <c r="P25" s="38">
        <f t="shared" si="12"/>
        <v>1037.70521961185</v>
      </c>
      <c r="Q25" s="38">
        <f t="shared" si="4"/>
        <v>523989.10000000615</v>
      </c>
      <c r="R25" s="38">
        <f t="shared" si="7"/>
        <v>573.3249626522511</v>
      </c>
      <c r="S25" s="38">
        <f t="shared" si="15"/>
        <v>-1297153.8999999939</v>
      </c>
      <c r="T25" s="38">
        <f t="shared" si="8"/>
        <v>-1310.5864656673327</v>
      </c>
      <c r="U25" s="41" t="str">
        <f t="shared" si="9"/>
        <v>Met MOE</v>
      </c>
      <c r="V25" s="42" t="str">
        <f t="shared" si="10"/>
        <v>Met MOE</v>
      </c>
      <c r="W25" s="43" t="str">
        <f t="shared" si="11"/>
        <v>Failed Local Test</v>
      </c>
      <c r="X25" s="48" t="str">
        <f t="shared" si="14"/>
        <v>Failed Local per Pupil</v>
      </c>
      <c r="Y25" s="26" t="str">
        <f t="shared" si="13"/>
        <v>Met MOE</v>
      </c>
    </row>
    <row r="26" spans="1:25" ht="15.75">
      <c r="A26" s="36" t="s">
        <v>42</v>
      </c>
      <c r="B26" s="37" t="s">
        <v>43</v>
      </c>
      <c r="C26" s="38">
        <v>1153762.4099999997</v>
      </c>
      <c r="D26" s="38" t="s">
        <v>736</v>
      </c>
      <c r="E26" s="38">
        <f t="shared" si="5"/>
        <v>1153762.4099999997</v>
      </c>
      <c r="F26" s="39">
        <v>232</v>
      </c>
      <c r="G26" s="38">
        <f t="shared" si="0"/>
        <v>4973.113836206895</v>
      </c>
      <c r="H26" s="40">
        <v>1343575</v>
      </c>
      <c r="I26" s="40">
        <f t="shared" si="1"/>
        <v>-189812.59000000032</v>
      </c>
      <c r="J26" s="40">
        <f t="shared" si="6"/>
        <v>-818.1577155172428</v>
      </c>
      <c r="K26" s="38">
        <v>1186114.91</v>
      </c>
      <c r="L26" s="23">
        <v>239</v>
      </c>
      <c r="M26" s="41">
        <f t="shared" si="2"/>
        <v>4962.823891213388</v>
      </c>
      <c r="N26" s="40">
        <v>1477076</v>
      </c>
      <c r="O26" s="38">
        <f t="shared" si="3"/>
        <v>-290961.0900000001</v>
      </c>
      <c r="P26" s="38">
        <f t="shared" si="12"/>
        <v>-1217.4104184100422</v>
      </c>
      <c r="Q26" s="38">
        <f t="shared" si="4"/>
        <v>32352.500000000233</v>
      </c>
      <c r="R26" s="38">
        <f t="shared" si="7"/>
        <v>-10.289944993506651</v>
      </c>
      <c r="S26" s="38">
        <f t="shared" si="15"/>
        <v>-101148.49999999977</v>
      </c>
      <c r="T26" s="38">
        <f t="shared" si="8"/>
        <v>-399.25270289279945</v>
      </c>
      <c r="U26" s="41" t="str">
        <f t="shared" si="9"/>
        <v>Met MOE</v>
      </c>
      <c r="V26" s="42" t="str">
        <f t="shared" si="10"/>
        <v>Failed PPC</v>
      </c>
      <c r="W26" s="43" t="str">
        <f t="shared" si="11"/>
        <v>Failed Local Test</v>
      </c>
      <c r="X26" s="48" t="str">
        <f t="shared" si="14"/>
        <v>Failed Local per Pupil</v>
      </c>
      <c r="Y26" s="26" t="str">
        <f t="shared" si="13"/>
        <v>Met MOE</v>
      </c>
    </row>
    <row r="27" spans="1:25" ht="15.75">
      <c r="A27" s="36" t="s">
        <v>44</v>
      </c>
      <c r="B27" s="37" t="s">
        <v>45</v>
      </c>
      <c r="C27" s="38">
        <v>14166362.690000013</v>
      </c>
      <c r="D27" s="38">
        <v>1480047</v>
      </c>
      <c r="E27" s="38">
        <f t="shared" si="5"/>
        <v>12686315.690000013</v>
      </c>
      <c r="F27" s="39">
        <v>1786</v>
      </c>
      <c r="G27" s="38">
        <f t="shared" si="0"/>
        <v>7103.20027435611</v>
      </c>
      <c r="H27" s="40">
        <v>10749366</v>
      </c>
      <c r="I27" s="40">
        <f t="shared" si="1"/>
        <v>3416996.6900000125</v>
      </c>
      <c r="J27" s="40">
        <f t="shared" si="6"/>
        <v>1913.212032474811</v>
      </c>
      <c r="K27" s="38">
        <v>12047305.05</v>
      </c>
      <c r="L27" s="23">
        <v>1845</v>
      </c>
      <c r="M27" s="41">
        <f t="shared" si="2"/>
        <v>6529.704634146342</v>
      </c>
      <c r="N27" s="40">
        <v>12603101</v>
      </c>
      <c r="O27" s="38">
        <f t="shared" si="3"/>
        <v>-555795.9499999993</v>
      </c>
      <c r="P27" s="38">
        <f t="shared" si="12"/>
        <v>-301.24441734417303</v>
      </c>
      <c r="Q27" s="38">
        <f t="shared" si="4"/>
        <v>-639010.6400000118</v>
      </c>
      <c r="R27" s="38">
        <f t="shared" si="7"/>
        <v>-573.4956402097678</v>
      </c>
      <c r="S27" s="38">
        <f t="shared" si="15"/>
        <v>-3972792.640000012</v>
      </c>
      <c r="T27" s="38">
        <f t="shared" si="8"/>
        <v>-2214.456449818984</v>
      </c>
      <c r="U27" s="41" t="str">
        <f t="shared" si="9"/>
        <v>Failed Aggregate MOE</v>
      </c>
      <c r="V27" s="42" t="str">
        <f t="shared" si="10"/>
        <v>Failed PPC</v>
      </c>
      <c r="W27" s="43" t="str">
        <f t="shared" si="11"/>
        <v>Failed Local Test</v>
      </c>
      <c r="X27" s="48" t="str">
        <f t="shared" si="14"/>
        <v>Failed Local per Pupil</v>
      </c>
      <c r="Y27" s="26" t="str">
        <f t="shared" si="13"/>
        <v>Did Not Meet MOE</v>
      </c>
    </row>
    <row r="28" spans="1:25" ht="15.75">
      <c r="A28" s="36" t="s">
        <v>46</v>
      </c>
      <c r="B28" s="37" t="s">
        <v>47</v>
      </c>
      <c r="C28" s="38">
        <v>11330055.539999988</v>
      </c>
      <c r="D28" s="38">
        <v>1004315</v>
      </c>
      <c r="E28" s="38">
        <f t="shared" si="5"/>
        <v>10325740.539999988</v>
      </c>
      <c r="F28" s="39">
        <v>1491</v>
      </c>
      <c r="G28" s="38">
        <f t="shared" si="0"/>
        <v>6925.379302481548</v>
      </c>
      <c r="H28" s="40">
        <v>10081559</v>
      </c>
      <c r="I28" s="40">
        <f t="shared" si="1"/>
        <v>1248496.539999988</v>
      </c>
      <c r="J28" s="40">
        <f t="shared" si="6"/>
        <v>837.3551576123326</v>
      </c>
      <c r="K28" s="38">
        <v>11134016.73</v>
      </c>
      <c r="L28" s="23">
        <v>1557</v>
      </c>
      <c r="M28" s="41">
        <f t="shared" si="2"/>
        <v>7150.942023121387</v>
      </c>
      <c r="N28" s="40">
        <v>10960641</v>
      </c>
      <c r="O28" s="38">
        <f t="shared" si="3"/>
        <v>173375.73000000045</v>
      </c>
      <c r="P28" s="38">
        <f t="shared" si="12"/>
        <v>111.35242774566503</v>
      </c>
      <c r="Q28" s="38">
        <f t="shared" si="4"/>
        <v>808276.1900000125</v>
      </c>
      <c r="R28" s="38">
        <f t="shared" si="7"/>
        <v>225.56272063983943</v>
      </c>
      <c r="S28" s="38">
        <f t="shared" si="15"/>
        <v>-1075120.8099999875</v>
      </c>
      <c r="T28" s="38">
        <f t="shared" si="8"/>
        <v>-726.0027298666676</v>
      </c>
      <c r="U28" s="41" t="str">
        <f t="shared" si="9"/>
        <v>Met MOE</v>
      </c>
      <c r="V28" s="42" t="str">
        <f t="shared" si="10"/>
        <v>Met MOE</v>
      </c>
      <c r="W28" s="43" t="str">
        <f t="shared" si="11"/>
        <v>Failed Local Test</v>
      </c>
      <c r="X28" s="48" t="str">
        <f t="shared" si="14"/>
        <v>Failed Local per Pupil</v>
      </c>
      <c r="Y28" s="26" t="str">
        <f t="shared" si="13"/>
        <v>Met MOE</v>
      </c>
    </row>
    <row r="29" spans="1:25" ht="15.75">
      <c r="A29" s="36" t="s">
        <v>48</v>
      </c>
      <c r="B29" s="37" t="s">
        <v>49</v>
      </c>
      <c r="C29" s="38">
        <v>881311.5899999999</v>
      </c>
      <c r="D29" s="38">
        <v>173210.5</v>
      </c>
      <c r="E29" s="38">
        <f t="shared" si="5"/>
        <v>708101.0899999999</v>
      </c>
      <c r="F29" s="39">
        <v>160</v>
      </c>
      <c r="G29" s="38">
        <f t="shared" si="0"/>
        <v>4425.631812499999</v>
      </c>
      <c r="H29" s="40">
        <v>550333</v>
      </c>
      <c r="I29" s="40">
        <f t="shared" si="1"/>
        <v>330978.58999999985</v>
      </c>
      <c r="J29" s="40">
        <f t="shared" si="6"/>
        <v>2068.616187499999</v>
      </c>
      <c r="K29" s="38">
        <v>791628.66</v>
      </c>
      <c r="L29" s="23">
        <v>137</v>
      </c>
      <c r="M29" s="41">
        <f t="shared" si="2"/>
        <v>5778.3113868613145</v>
      </c>
      <c r="N29" s="40">
        <v>583820</v>
      </c>
      <c r="O29" s="38">
        <f t="shared" si="3"/>
        <v>207808.66000000003</v>
      </c>
      <c r="P29" s="38">
        <f t="shared" si="12"/>
        <v>1516.8515328467156</v>
      </c>
      <c r="Q29" s="38">
        <f t="shared" si="4"/>
        <v>83527.57000000018</v>
      </c>
      <c r="R29" s="38">
        <f t="shared" si="7"/>
        <v>1352.6795743613156</v>
      </c>
      <c r="S29" s="38">
        <f t="shared" si="15"/>
        <v>-123169.92999999982</v>
      </c>
      <c r="T29" s="38">
        <f t="shared" si="8"/>
        <v>-551.7646546532833</v>
      </c>
      <c r="U29" s="41" t="str">
        <f t="shared" si="9"/>
        <v>Met MOE</v>
      </c>
      <c r="V29" s="42" t="str">
        <f t="shared" si="10"/>
        <v>Met MOE</v>
      </c>
      <c r="W29" s="43" t="str">
        <f t="shared" si="11"/>
        <v>Failed Local Test</v>
      </c>
      <c r="X29" s="48" t="str">
        <f t="shared" si="14"/>
        <v>Failed Local per Pupil</v>
      </c>
      <c r="Y29" s="26" t="str">
        <f t="shared" si="13"/>
        <v>Met MOE</v>
      </c>
    </row>
    <row r="30" spans="1:25" ht="15.75">
      <c r="A30" s="36" t="s">
        <v>50</v>
      </c>
      <c r="B30" s="37" t="s">
        <v>51</v>
      </c>
      <c r="C30" s="38">
        <v>30651249.91000005</v>
      </c>
      <c r="D30" s="38">
        <v>3826606</v>
      </c>
      <c r="E30" s="38">
        <f t="shared" si="5"/>
        <v>26824643.91000005</v>
      </c>
      <c r="F30" s="39">
        <v>3736</v>
      </c>
      <c r="G30" s="38">
        <f t="shared" si="0"/>
        <v>7180.043873126351</v>
      </c>
      <c r="H30" s="40">
        <v>27248098</v>
      </c>
      <c r="I30" s="40">
        <f t="shared" si="1"/>
        <v>3403151.9100000486</v>
      </c>
      <c r="J30" s="40">
        <f t="shared" si="6"/>
        <v>910.9078988222828</v>
      </c>
      <c r="K30" s="38">
        <v>29692799.989999995</v>
      </c>
      <c r="L30" s="23">
        <v>3686</v>
      </c>
      <c r="M30" s="41">
        <f t="shared" si="2"/>
        <v>8055.561581660335</v>
      </c>
      <c r="N30" s="40">
        <v>30070300</v>
      </c>
      <c r="O30" s="38">
        <f t="shared" si="3"/>
        <v>-377500.01000000536</v>
      </c>
      <c r="P30" s="38">
        <f t="shared" si="12"/>
        <v>-102.41454422137964</v>
      </c>
      <c r="Q30" s="38">
        <f t="shared" si="4"/>
        <v>2868156.079999946</v>
      </c>
      <c r="R30" s="38">
        <f t="shared" si="7"/>
        <v>875.5177085339838</v>
      </c>
      <c r="S30" s="38">
        <f t="shared" si="15"/>
        <v>-3780651.920000054</v>
      </c>
      <c r="T30" s="38">
        <f t="shared" si="8"/>
        <v>-1013.3224430436625</v>
      </c>
      <c r="U30" s="41" t="str">
        <f t="shared" si="9"/>
        <v>Met MOE</v>
      </c>
      <c r="V30" s="42" t="str">
        <f t="shared" si="10"/>
        <v>Met MOE</v>
      </c>
      <c r="W30" s="43" t="str">
        <f t="shared" si="11"/>
        <v>Failed Local Test</v>
      </c>
      <c r="X30" s="48" t="str">
        <f t="shared" si="14"/>
        <v>Failed Local per Pupil</v>
      </c>
      <c r="Y30" s="26" t="str">
        <f t="shared" si="13"/>
        <v>Met MOE</v>
      </c>
    </row>
    <row r="31" spans="1:25" ht="15.75">
      <c r="A31" s="36" t="s">
        <v>52</v>
      </c>
      <c r="B31" s="37" t="s">
        <v>53</v>
      </c>
      <c r="C31" s="38">
        <v>512901.27</v>
      </c>
      <c r="D31" s="38">
        <v>86735</v>
      </c>
      <c r="E31" s="38">
        <f t="shared" si="5"/>
        <v>426166.27</v>
      </c>
      <c r="F31" s="39">
        <v>111</v>
      </c>
      <c r="G31" s="38">
        <f t="shared" si="0"/>
        <v>3839.335765765766</v>
      </c>
      <c r="H31" s="40">
        <v>530906</v>
      </c>
      <c r="I31" s="40">
        <f t="shared" si="1"/>
        <v>-18004.72999999998</v>
      </c>
      <c r="J31" s="40">
        <f t="shared" si="6"/>
        <v>-162.20477477477462</v>
      </c>
      <c r="K31" s="38">
        <v>609653.81</v>
      </c>
      <c r="L31" s="23">
        <v>101</v>
      </c>
      <c r="M31" s="41">
        <f t="shared" si="2"/>
        <v>6036.176336633664</v>
      </c>
      <c r="N31" s="40">
        <v>570991</v>
      </c>
      <c r="O31" s="38">
        <f t="shared" si="3"/>
        <v>38662.810000000056</v>
      </c>
      <c r="P31" s="38">
        <f t="shared" si="12"/>
        <v>382.80009900990154</v>
      </c>
      <c r="Q31" s="38">
        <f t="shared" si="4"/>
        <v>183487.54000000004</v>
      </c>
      <c r="R31" s="38">
        <f t="shared" si="7"/>
        <v>2196.8405708678974</v>
      </c>
      <c r="S31" s="38">
        <f t="shared" si="15"/>
        <v>56667.54000000004</v>
      </c>
      <c r="T31" s="38">
        <f t="shared" si="8"/>
        <v>545.0048737846762</v>
      </c>
      <c r="U31" s="41" t="str">
        <f t="shared" si="9"/>
        <v>Met MOE</v>
      </c>
      <c r="V31" s="42" t="str">
        <f t="shared" si="10"/>
        <v>Met MOE</v>
      </c>
      <c r="W31" s="43" t="str">
        <f t="shared" si="11"/>
        <v>Met MOE</v>
      </c>
      <c r="X31" s="48" t="str">
        <f t="shared" si="14"/>
        <v>Met MOE</v>
      </c>
      <c r="Y31" s="26" t="str">
        <f t="shared" si="13"/>
        <v>Met MOE</v>
      </c>
    </row>
    <row r="32" spans="1:25" ht="15.75">
      <c r="A32" s="36" t="s">
        <v>54</v>
      </c>
      <c r="B32" s="37" t="s">
        <v>55</v>
      </c>
      <c r="C32" s="38">
        <v>3059224.759999998</v>
      </c>
      <c r="D32" s="38">
        <v>281796</v>
      </c>
      <c r="E32" s="38">
        <f t="shared" si="5"/>
        <v>2777428.759999998</v>
      </c>
      <c r="F32" s="39">
        <v>412</v>
      </c>
      <c r="G32" s="38">
        <f t="shared" si="0"/>
        <v>6741.331941747568</v>
      </c>
      <c r="H32" s="40">
        <v>2479568</v>
      </c>
      <c r="I32" s="40">
        <f t="shared" si="1"/>
        <v>579656.7599999979</v>
      </c>
      <c r="J32" s="40">
        <f t="shared" si="6"/>
        <v>1406.9338834951407</v>
      </c>
      <c r="K32" s="38">
        <v>2664137.5199999996</v>
      </c>
      <c r="L32" s="23">
        <v>385</v>
      </c>
      <c r="M32" s="41">
        <f t="shared" si="2"/>
        <v>6919.837714285713</v>
      </c>
      <c r="N32" s="40">
        <v>2555982</v>
      </c>
      <c r="O32" s="38">
        <f t="shared" si="3"/>
        <v>108155.51999999955</v>
      </c>
      <c r="P32" s="38">
        <f t="shared" si="12"/>
        <v>280.9234285714274</v>
      </c>
      <c r="Q32" s="38">
        <f t="shared" si="4"/>
        <v>-113291.23999999836</v>
      </c>
      <c r="R32" s="38">
        <f t="shared" si="7"/>
        <v>178.50577253814572</v>
      </c>
      <c r="S32" s="38">
        <f t="shared" si="15"/>
        <v>-471501.23999999836</v>
      </c>
      <c r="T32" s="38">
        <f t="shared" si="8"/>
        <v>-1126.0104549237133</v>
      </c>
      <c r="U32" s="41" t="str">
        <f t="shared" si="9"/>
        <v>Failed Aggregate MOE</v>
      </c>
      <c r="V32" s="42" t="str">
        <f t="shared" si="10"/>
        <v>Met MOE</v>
      </c>
      <c r="W32" s="43" t="str">
        <f t="shared" si="11"/>
        <v>Failed Local Test</v>
      </c>
      <c r="X32" s="48" t="str">
        <f t="shared" si="14"/>
        <v>Failed Local per Pupil</v>
      </c>
      <c r="Y32" s="26" t="str">
        <f t="shared" si="13"/>
        <v>Met MOE</v>
      </c>
    </row>
    <row r="33" spans="1:25" ht="15.75">
      <c r="A33" s="36" t="s">
        <v>56</v>
      </c>
      <c r="B33" s="37" t="s">
        <v>57</v>
      </c>
      <c r="C33" s="38">
        <v>34681754.34</v>
      </c>
      <c r="D33" s="38">
        <v>3466480</v>
      </c>
      <c r="E33" s="38">
        <f t="shared" si="5"/>
        <v>31215274.340000004</v>
      </c>
      <c r="F33" s="39">
        <v>4229</v>
      </c>
      <c r="G33" s="38">
        <f t="shared" si="0"/>
        <v>7381.2424544809655</v>
      </c>
      <c r="H33" s="40">
        <v>24757308</v>
      </c>
      <c r="I33" s="40">
        <f t="shared" si="1"/>
        <v>9924446.340000004</v>
      </c>
      <c r="J33" s="40">
        <f t="shared" si="6"/>
        <v>2346.7595980137157</v>
      </c>
      <c r="K33" s="38">
        <v>29236829.3</v>
      </c>
      <c r="L33" s="23">
        <v>4277</v>
      </c>
      <c r="M33" s="41">
        <f t="shared" si="2"/>
        <v>6835.826350245499</v>
      </c>
      <c r="N33" s="40">
        <v>26458320</v>
      </c>
      <c r="O33" s="38">
        <f t="shared" si="3"/>
        <v>2778509.3000000007</v>
      </c>
      <c r="P33" s="38">
        <f t="shared" si="12"/>
        <v>649.6397708674306</v>
      </c>
      <c r="Q33" s="38">
        <f t="shared" si="4"/>
        <v>-1978445.0400000028</v>
      </c>
      <c r="R33" s="38">
        <f t="shared" si="7"/>
        <v>-545.4161042354663</v>
      </c>
      <c r="S33" s="38">
        <f t="shared" si="15"/>
        <v>-7145937.040000003</v>
      </c>
      <c r="T33" s="38">
        <f t="shared" si="8"/>
        <v>-1697.1198271462852</v>
      </c>
      <c r="U33" s="41" t="str">
        <f t="shared" si="9"/>
        <v>Failed Aggregate MOE</v>
      </c>
      <c r="V33" s="42" t="str">
        <f t="shared" si="10"/>
        <v>Failed PPC</v>
      </c>
      <c r="W33" s="43" t="str">
        <f t="shared" si="11"/>
        <v>Failed Local Test</v>
      </c>
      <c r="X33" s="48" t="str">
        <f t="shared" si="14"/>
        <v>Failed Local per Pupil</v>
      </c>
      <c r="Y33" s="26" t="str">
        <f t="shared" si="13"/>
        <v>Did Not Meet MOE</v>
      </c>
    </row>
    <row r="34" spans="1:25" ht="15.75">
      <c r="A34" s="36" t="s">
        <v>58</v>
      </c>
      <c r="B34" s="37" t="s">
        <v>59</v>
      </c>
      <c r="C34" s="38">
        <v>14508055.330000019</v>
      </c>
      <c r="D34" s="38" t="s">
        <v>736</v>
      </c>
      <c r="E34" s="38">
        <f t="shared" si="5"/>
        <v>14508055.330000019</v>
      </c>
      <c r="F34" s="39">
        <v>1567</v>
      </c>
      <c r="G34" s="38">
        <f t="shared" si="0"/>
        <v>9258.490957243152</v>
      </c>
      <c r="H34" s="40">
        <v>10233158</v>
      </c>
      <c r="I34" s="40">
        <f t="shared" si="1"/>
        <v>4274897.330000019</v>
      </c>
      <c r="J34" s="40">
        <f t="shared" si="6"/>
        <v>2728.0774282067764</v>
      </c>
      <c r="K34" s="38">
        <v>13571733.000000002</v>
      </c>
      <c r="L34" s="23">
        <v>1526</v>
      </c>
      <c r="M34" s="41">
        <f t="shared" si="2"/>
        <v>8893.66513761468</v>
      </c>
      <c r="N34" s="40">
        <v>10735285</v>
      </c>
      <c r="O34" s="38">
        <f t="shared" si="3"/>
        <v>2836448.000000002</v>
      </c>
      <c r="P34" s="38">
        <f t="shared" si="12"/>
        <v>1858.7470511140248</v>
      </c>
      <c r="Q34" s="38">
        <f t="shared" si="4"/>
        <v>-936322.3300000168</v>
      </c>
      <c r="R34" s="38">
        <f t="shared" si="7"/>
        <v>-364.82581962847144</v>
      </c>
      <c r="S34" s="38">
        <f t="shared" si="15"/>
        <v>-1438449.3300000168</v>
      </c>
      <c r="T34" s="38">
        <f t="shared" si="8"/>
        <v>-869.3303770927516</v>
      </c>
      <c r="U34" s="41" t="str">
        <f t="shared" si="9"/>
        <v>Failed Aggregate MOE</v>
      </c>
      <c r="V34" s="42" t="str">
        <f t="shared" si="10"/>
        <v>Failed PPC</v>
      </c>
      <c r="W34" s="43" t="str">
        <f t="shared" si="11"/>
        <v>Failed Local Test</v>
      </c>
      <c r="X34" s="48" t="str">
        <f t="shared" si="14"/>
        <v>Failed Local per Pupil</v>
      </c>
      <c r="Y34" s="26" t="str">
        <f t="shared" si="13"/>
        <v>Did Not Meet MOE</v>
      </c>
    </row>
    <row r="35" spans="1:25" ht="15.75">
      <c r="A35" s="36" t="s">
        <v>60</v>
      </c>
      <c r="B35" s="37" t="s">
        <v>61</v>
      </c>
      <c r="C35" s="38">
        <v>181049.29999999996</v>
      </c>
      <c r="D35" s="38">
        <v>34426.5</v>
      </c>
      <c r="E35" s="38">
        <f t="shared" si="5"/>
        <v>146622.79999999996</v>
      </c>
      <c r="F35" s="39">
        <v>47</v>
      </c>
      <c r="G35" s="38">
        <f t="shared" si="0"/>
        <v>3119.6340425531907</v>
      </c>
      <c r="H35" s="40">
        <v>33101</v>
      </c>
      <c r="I35" s="40">
        <f t="shared" si="1"/>
        <v>147948.29999999996</v>
      </c>
      <c r="J35" s="40">
        <f t="shared" si="6"/>
        <v>3147.836170212765</v>
      </c>
      <c r="K35" s="38">
        <v>197094.54</v>
      </c>
      <c r="L35" s="23">
        <v>37</v>
      </c>
      <c r="M35" s="41">
        <f t="shared" si="2"/>
        <v>5326.87945945946</v>
      </c>
      <c r="N35" s="40">
        <v>241273</v>
      </c>
      <c r="O35" s="38">
        <f t="shared" si="3"/>
        <v>-44178.45999999999</v>
      </c>
      <c r="P35" s="38">
        <f t="shared" si="12"/>
        <v>-1194.0124324324322</v>
      </c>
      <c r="Q35" s="38">
        <f t="shared" si="4"/>
        <v>50471.74000000005</v>
      </c>
      <c r="R35" s="38">
        <f t="shared" si="7"/>
        <v>2207.2454169062694</v>
      </c>
      <c r="S35" s="38">
        <f t="shared" si="15"/>
        <v>-192126.75999999995</v>
      </c>
      <c r="T35" s="38">
        <f t="shared" si="8"/>
        <v>-4341.848602645197</v>
      </c>
      <c r="U35" s="41" t="str">
        <f t="shared" si="9"/>
        <v>Met MOE</v>
      </c>
      <c r="V35" s="42" t="str">
        <f t="shared" si="10"/>
        <v>Met MOE</v>
      </c>
      <c r="W35" s="43" t="str">
        <f t="shared" si="11"/>
        <v>Failed Local Test</v>
      </c>
      <c r="X35" s="48" t="str">
        <f t="shared" si="14"/>
        <v>Failed Local per Pupil</v>
      </c>
      <c r="Y35" s="26" t="str">
        <f t="shared" si="13"/>
        <v>Met MOE</v>
      </c>
    </row>
    <row r="36" spans="1:25" ht="15.75">
      <c r="A36" s="36" t="s">
        <v>62</v>
      </c>
      <c r="B36" s="37" t="s">
        <v>63</v>
      </c>
      <c r="C36" s="38">
        <v>39760706.84999988</v>
      </c>
      <c r="D36" s="38" t="s">
        <v>736</v>
      </c>
      <c r="E36" s="38">
        <f t="shared" si="5"/>
        <v>39760706.84999988</v>
      </c>
      <c r="F36" s="39">
        <v>4636</v>
      </c>
      <c r="G36" s="38">
        <f t="shared" si="0"/>
        <v>8576.511399913694</v>
      </c>
      <c r="H36" s="40">
        <v>26360320</v>
      </c>
      <c r="I36" s="40">
        <f t="shared" si="1"/>
        <v>13400386.849999882</v>
      </c>
      <c r="J36" s="40">
        <f t="shared" si="6"/>
        <v>2890.5062230370754</v>
      </c>
      <c r="K36" s="38">
        <v>41297899.18</v>
      </c>
      <c r="L36" s="23">
        <v>4658</v>
      </c>
      <c r="M36" s="41">
        <f t="shared" si="2"/>
        <v>8866.015281236581</v>
      </c>
      <c r="N36" s="40">
        <v>28945608</v>
      </c>
      <c r="O36" s="38">
        <f t="shared" si="3"/>
        <v>12352291.18</v>
      </c>
      <c r="P36" s="38">
        <f t="shared" si="12"/>
        <v>2651.8443924431085</v>
      </c>
      <c r="Q36" s="38">
        <f t="shared" si="4"/>
        <v>1537192.3300001174</v>
      </c>
      <c r="R36" s="38">
        <f t="shared" si="7"/>
        <v>289.50388132288754</v>
      </c>
      <c r="S36" s="38">
        <f t="shared" si="15"/>
        <v>-1048095.6699998826</v>
      </c>
      <c r="T36" s="38">
        <f t="shared" si="8"/>
        <v>-238.6618305939669</v>
      </c>
      <c r="U36" s="41" t="str">
        <f t="shared" si="9"/>
        <v>Met MOE</v>
      </c>
      <c r="V36" s="42" t="str">
        <f t="shared" si="10"/>
        <v>Met MOE</v>
      </c>
      <c r="W36" s="43" t="str">
        <f t="shared" si="11"/>
        <v>Failed Local Test</v>
      </c>
      <c r="X36" s="48" t="str">
        <f t="shared" si="14"/>
        <v>Failed Local per Pupil</v>
      </c>
      <c r="Y36" s="26" t="str">
        <f t="shared" si="13"/>
        <v>Met MOE</v>
      </c>
    </row>
    <row r="37" spans="1:25" ht="15.75">
      <c r="A37" s="36" t="s">
        <v>64</v>
      </c>
      <c r="B37" s="37" t="s">
        <v>65</v>
      </c>
      <c r="C37" s="38">
        <v>1235817.8699999996</v>
      </c>
      <c r="D37" s="38" t="s">
        <v>736</v>
      </c>
      <c r="E37" s="38">
        <f t="shared" si="5"/>
        <v>1235817.8699999996</v>
      </c>
      <c r="F37" s="39">
        <v>224</v>
      </c>
      <c r="G37" s="38">
        <f t="shared" si="0"/>
        <v>5517.044062499998</v>
      </c>
      <c r="H37" s="40">
        <v>1367023</v>
      </c>
      <c r="I37" s="40">
        <f t="shared" si="1"/>
        <v>-131205.13000000035</v>
      </c>
      <c r="J37" s="40">
        <f t="shared" si="6"/>
        <v>-585.7371875000016</v>
      </c>
      <c r="K37" s="38">
        <v>973460.03</v>
      </c>
      <c r="L37" s="23">
        <v>188</v>
      </c>
      <c r="M37" s="41">
        <f t="shared" si="2"/>
        <v>5177.978882978724</v>
      </c>
      <c r="N37" s="40">
        <v>1346008</v>
      </c>
      <c r="O37" s="38">
        <f t="shared" si="3"/>
        <v>-372547.97</v>
      </c>
      <c r="P37" s="38">
        <f t="shared" si="12"/>
        <v>-1981.6381382978723</v>
      </c>
      <c r="Q37" s="38">
        <f t="shared" si="4"/>
        <v>-262357.8399999996</v>
      </c>
      <c r="R37" s="38">
        <f t="shared" si="7"/>
        <v>-339.06517952127433</v>
      </c>
      <c r="S37" s="38">
        <f t="shared" si="15"/>
        <v>-241342.83999999962</v>
      </c>
      <c r="T37" s="38">
        <f t="shared" si="8"/>
        <v>-1395.9009507978708</v>
      </c>
      <c r="U37" s="41" t="str">
        <f t="shared" si="9"/>
        <v>Failed Aggregate MOE</v>
      </c>
      <c r="V37" s="42" t="str">
        <f t="shared" si="10"/>
        <v>Failed PPC</v>
      </c>
      <c r="W37" s="43" t="str">
        <f t="shared" si="11"/>
        <v>Failed Local Test</v>
      </c>
      <c r="X37" s="48" t="str">
        <f t="shared" si="14"/>
        <v>Failed Local per Pupil</v>
      </c>
      <c r="Y37" s="26" t="str">
        <f t="shared" si="13"/>
        <v>Did Not Meet MOE</v>
      </c>
    </row>
    <row r="38" spans="1:25" ht="15.75">
      <c r="A38" s="36" t="s">
        <v>66</v>
      </c>
      <c r="B38" s="37" t="s">
        <v>67</v>
      </c>
      <c r="C38" s="38">
        <v>119378485.03000113</v>
      </c>
      <c r="D38" s="38" t="s">
        <v>736</v>
      </c>
      <c r="E38" s="38">
        <f t="shared" si="5"/>
        <v>119378485.03000113</v>
      </c>
      <c r="F38" s="39">
        <v>12008</v>
      </c>
      <c r="G38" s="38">
        <f aca="true" t="shared" si="16" ref="G38:G69">E38/F38</f>
        <v>9941.579366255924</v>
      </c>
      <c r="H38" s="40">
        <v>74717317</v>
      </c>
      <c r="I38" s="40">
        <f aca="true" t="shared" si="17" ref="I38:I69">C38-H38</f>
        <v>44661168.03000113</v>
      </c>
      <c r="J38" s="40">
        <f t="shared" si="6"/>
        <v>3719.284479513752</v>
      </c>
      <c r="K38" s="38">
        <v>107761477.80999997</v>
      </c>
      <c r="L38" s="27">
        <v>12068</v>
      </c>
      <c r="M38" s="41">
        <f aca="true" t="shared" si="18" ref="M38:M69">K38/L38</f>
        <v>8929.522523201855</v>
      </c>
      <c r="N38" s="40">
        <v>79953220</v>
      </c>
      <c r="O38" s="38">
        <f aca="true" t="shared" si="19" ref="O38:O69">K38-N38</f>
        <v>27808257.809999973</v>
      </c>
      <c r="P38" s="38">
        <f t="shared" si="12"/>
        <v>2304.297133742126</v>
      </c>
      <c r="Q38" s="38">
        <f aca="true" t="shared" si="20" ref="Q38:Q69">K38-E38</f>
        <v>-11617007.220001161</v>
      </c>
      <c r="R38" s="38">
        <f t="shared" si="7"/>
        <v>-1012.0568430540698</v>
      </c>
      <c r="S38" s="38">
        <f t="shared" si="15"/>
        <v>-16852910.22000116</v>
      </c>
      <c r="T38" s="38">
        <f t="shared" si="8"/>
        <v>-1414.9873457716262</v>
      </c>
      <c r="U38" s="41" t="str">
        <f t="shared" si="9"/>
        <v>Failed Aggregate MOE</v>
      </c>
      <c r="V38" s="42" t="str">
        <f t="shared" si="10"/>
        <v>Failed PPC</v>
      </c>
      <c r="W38" s="43" t="str">
        <f t="shared" si="11"/>
        <v>Failed Local Test</v>
      </c>
      <c r="X38" s="48" t="str">
        <f t="shared" si="14"/>
        <v>Failed Local per Pupil</v>
      </c>
      <c r="Y38" s="26" t="str">
        <f t="shared" si="13"/>
        <v>Did Not Meet MOE</v>
      </c>
    </row>
    <row r="39" spans="1:25" ht="15.75">
      <c r="A39" s="36" t="s">
        <v>68</v>
      </c>
      <c r="B39" s="37" t="s">
        <v>69</v>
      </c>
      <c r="C39" s="38">
        <v>5738263.309999998</v>
      </c>
      <c r="D39" s="38">
        <v>803976</v>
      </c>
      <c r="E39" s="38">
        <f t="shared" si="5"/>
        <v>4934287.309999998</v>
      </c>
      <c r="F39" s="39">
        <v>712</v>
      </c>
      <c r="G39" s="38">
        <f t="shared" si="16"/>
        <v>6930.178806179772</v>
      </c>
      <c r="H39" s="40">
        <v>4540283</v>
      </c>
      <c r="I39" s="40">
        <f t="shared" si="17"/>
        <v>1197980.3099999977</v>
      </c>
      <c r="J39" s="40">
        <f t="shared" si="6"/>
        <v>1682.5566151685362</v>
      </c>
      <c r="K39" s="38">
        <v>5183881.44</v>
      </c>
      <c r="L39" s="23">
        <v>644</v>
      </c>
      <c r="M39" s="41">
        <f t="shared" si="18"/>
        <v>8049.505341614908</v>
      </c>
      <c r="N39" s="40">
        <v>4742293</v>
      </c>
      <c r="O39" s="38">
        <f t="shared" si="19"/>
        <v>441588.4400000004</v>
      </c>
      <c r="P39" s="38">
        <f t="shared" si="12"/>
        <v>685.6963354037273</v>
      </c>
      <c r="Q39" s="38">
        <f t="shared" si="20"/>
        <v>249594.13000000268</v>
      </c>
      <c r="R39" s="38">
        <f t="shared" si="7"/>
        <v>1119.3265354351352</v>
      </c>
      <c r="S39" s="38">
        <f t="shared" si="15"/>
        <v>-756391.8699999973</v>
      </c>
      <c r="T39" s="38">
        <f t="shared" si="8"/>
        <v>-996.8602797648089</v>
      </c>
      <c r="U39" s="41" t="str">
        <f t="shared" si="9"/>
        <v>Met MOE</v>
      </c>
      <c r="V39" s="42" t="str">
        <f t="shared" si="10"/>
        <v>Met MOE</v>
      </c>
      <c r="W39" s="43" t="str">
        <f t="shared" si="11"/>
        <v>Failed Local Test</v>
      </c>
      <c r="X39" s="48" t="str">
        <f t="shared" si="14"/>
        <v>Failed Local per Pupil</v>
      </c>
      <c r="Y39" s="26" t="str">
        <f t="shared" si="13"/>
        <v>Met MOE</v>
      </c>
    </row>
    <row r="40" spans="1:25" ht="15.75">
      <c r="A40" s="36" t="s">
        <v>70</v>
      </c>
      <c r="B40" s="37" t="s">
        <v>71</v>
      </c>
      <c r="C40" s="38">
        <v>6998429.62000001</v>
      </c>
      <c r="D40" s="38">
        <v>866343.5</v>
      </c>
      <c r="E40" s="38">
        <f t="shared" si="5"/>
        <v>6132086.12000001</v>
      </c>
      <c r="F40" s="39">
        <v>1090</v>
      </c>
      <c r="G40" s="38">
        <f t="shared" si="16"/>
        <v>5625.7670825688165</v>
      </c>
      <c r="H40" s="40">
        <v>6204159</v>
      </c>
      <c r="I40" s="40">
        <f t="shared" si="17"/>
        <v>794270.6200000104</v>
      </c>
      <c r="J40" s="40">
        <f t="shared" si="6"/>
        <v>728.6886422018443</v>
      </c>
      <c r="K40" s="38">
        <v>6964003.9399999995</v>
      </c>
      <c r="L40" s="23">
        <v>1076</v>
      </c>
      <c r="M40" s="41">
        <f t="shared" si="18"/>
        <v>6472.122620817843</v>
      </c>
      <c r="N40" s="40">
        <v>7055813</v>
      </c>
      <c r="O40" s="38">
        <f t="shared" si="19"/>
        <v>-91809.06000000052</v>
      </c>
      <c r="P40" s="38">
        <f t="shared" si="12"/>
        <v>-85.32440520446146</v>
      </c>
      <c r="Q40" s="38">
        <f t="shared" si="20"/>
        <v>831917.8199999891</v>
      </c>
      <c r="R40" s="38">
        <f t="shared" si="7"/>
        <v>846.3555382490267</v>
      </c>
      <c r="S40" s="38">
        <f t="shared" si="15"/>
        <v>-886079.6800000109</v>
      </c>
      <c r="T40" s="38">
        <f t="shared" si="8"/>
        <v>-814.0130474063058</v>
      </c>
      <c r="U40" s="41" t="str">
        <f t="shared" si="9"/>
        <v>Met MOE</v>
      </c>
      <c r="V40" s="42" t="str">
        <f t="shared" si="10"/>
        <v>Met MOE</v>
      </c>
      <c r="W40" s="43" t="str">
        <f t="shared" si="11"/>
        <v>Failed Local Test</v>
      </c>
      <c r="X40" s="48" t="str">
        <f t="shared" si="14"/>
        <v>Failed Local per Pupil</v>
      </c>
      <c r="Y40" s="26" t="str">
        <f t="shared" si="13"/>
        <v>Met MOE</v>
      </c>
    </row>
    <row r="41" spans="1:25" ht="15.75">
      <c r="A41" s="36" t="s">
        <v>72</v>
      </c>
      <c r="B41" s="37" t="s">
        <v>73</v>
      </c>
      <c r="C41" s="38">
        <v>13278138.900000013</v>
      </c>
      <c r="D41" s="38">
        <v>2043995</v>
      </c>
      <c r="E41" s="38">
        <f t="shared" si="5"/>
        <v>11234143.900000013</v>
      </c>
      <c r="F41" s="39">
        <v>1769</v>
      </c>
      <c r="G41" s="38">
        <f t="shared" si="16"/>
        <v>6350.561842849075</v>
      </c>
      <c r="H41" s="40">
        <v>9265081</v>
      </c>
      <c r="I41" s="40">
        <f t="shared" si="17"/>
        <v>4013057.9000000134</v>
      </c>
      <c r="J41" s="40">
        <f t="shared" si="6"/>
        <v>2268.546014697577</v>
      </c>
      <c r="K41" s="38">
        <v>12533368.11</v>
      </c>
      <c r="L41" s="23">
        <v>1699</v>
      </c>
      <c r="M41" s="41">
        <f t="shared" si="18"/>
        <v>7376.908834608593</v>
      </c>
      <c r="N41" s="40">
        <v>9748777</v>
      </c>
      <c r="O41" s="38">
        <f t="shared" si="19"/>
        <v>2784591.1099999994</v>
      </c>
      <c r="P41" s="38">
        <f t="shared" si="12"/>
        <v>1638.958864037669</v>
      </c>
      <c r="Q41" s="38">
        <f t="shared" si="20"/>
        <v>1299224.209999986</v>
      </c>
      <c r="R41" s="38">
        <f t="shared" si="7"/>
        <v>1026.3469917595176</v>
      </c>
      <c r="S41" s="38">
        <f t="shared" si="15"/>
        <v>-1228466.790000014</v>
      </c>
      <c r="T41" s="38">
        <f t="shared" si="8"/>
        <v>-629.587150659908</v>
      </c>
      <c r="U41" s="41" t="str">
        <f t="shared" si="9"/>
        <v>Met MOE</v>
      </c>
      <c r="V41" s="42" t="str">
        <f t="shared" si="10"/>
        <v>Met MOE</v>
      </c>
      <c r="W41" s="43" t="str">
        <f t="shared" si="11"/>
        <v>Failed Local Test</v>
      </c>
      <c r="X41" s="48" t="str">
        <f t="shared" si="14"/>
        <v>Failed Local per Pupil</v>
      </c>
      <c r="Y41" s="26" t="str">
        <f t="shared" si="13"/>
        <v>Met MOE</v>
      </c>
    </row>
    <row r="42" spans="1:25" ht="15.75">
      <c r="A42" s="36" t="s">
        <v>74</v>
      </c>
      <c r="B42" s="37" t="s">
        <v>75</v>
      </c>
      <c r="C42" s="38">
        <v>1762179.6300000008</v>
      </c>
      <c r="D42" s="38">
        <v>320124</v>
      </c>
      <c r="E42" s="38">
        <f t="shared" si="5"/>
        <v>1442055.6300000008</v>
      </c>
      <c r="F42" s="39">
        <v>407</v>
      </c>
      <c r="G42" s="38">
        <f t="shared" si="16"/>
        <v>3543.134226044228</v>
      </c>
      <c r="H42" s="40">
        <v>2068584</v>
      </c>
      <c r="I42" s="40">
        <f t="shared" si="17"/>
        <v>-306404.3699999992</v>
      </c>
      <c r="J42" s="40">
        <f t="shared" si="6"/>
        <v>-752.8362899262879</v>
      </c>
      <c r="K42" s="38">
        <v>1751246.92</v>
      </c>
      <c r="L42" s="23">
        <v>416</v>
      </c>
      <c r="M42" s="41">
        <f t="shared" si="18"/>
        <v>4209.728173076923</v>
      </c>
      <c r="N42" s="40">
        <v>2125381</v>
      </c>
      <c r="O42" s="38">
        <f t="shared" si="19"/>
        <v>-374134.0800000001</v>
      </c>
      <c r="P42" s="38">
        <f t="shared" si="12"/>
        <v>-899.3607692307694</v>
      </c>
      <c r="Q42" s="38">
        <f t="shared" si="20"/>
        <v>309191.2899999991</v>
      </c>
      <c r="R42" s="38">
        <f t="shared" si="7"/>
        <v>666.5939470326948</v>
      </c>
      <c r="S42" s="38">
        <f t="shared" si="15"/>
        <v>-67729.7100000009</v>
      </c>
      <c r="T42" s="38">
        <f t="shared" si="8"/>
        <v>-146.52447930448147</v>
      </c>
      <c r="U42" s="41" t="str">
        <f t="shared" si="9"/>
        <v>Met MOE</v>
      </c>
      <c r="V42" s="42" t="str">
        <f t="shared" si="10"/>
        <v>Met MOE</v>
      </c>
      <c r="W42" s="43" t="str">
        <f t="shared" si="11"/>
        <v>Failed Local Test</v>
      </c>
      <c r="X42" s="48" t="str">
        <f t="shared" si="14"/>
        <v>Failed Local per Pupil</v>
      </c>
      <c r="Y42" s="26" t="str">
        <f t="shared" si="13"/>
        <v>Met MOE</v>
      </c>
    </row>
    <row r="43" spans="1:25" ht="15.75">
      <c r="A43" s="36" t="s">
        <v>76</v>
      </c>
      <c r="B43" s="37" t="s">
        <v>77</v>
      </c>
      <c r="C43" s="38">
        <v>18189867.419999972</v>
      </c>
      <c r="D43" s="38">
        <v>2132863</v>
      </c>
      <c r="E43" s="38">
        <f t="shared" si="5"/>
        <v>16057004.419999972</v>
      </c>
      <c r="F43" s="39">
        <v>2449</v>
      </c>
      <c r="G43" s="38">
        <f t="shared" si="16"/>
        <v>6556.555500204154</v>
      </c>
      <c r="H43" s="40">
        <v>17011351</v>
      </c>
      <c r="I43" s="40">
        <f t="shared" si="17"/>
        <v>1178516.419999972</v>
      </c>
      <c r="J43" s="40">
        <f t="shared" si="6"/>
        <v>481.2235279705888</v>
      </c>
      <c r="K43" s="38">
        <v>17637311.459999993</v>
      </c>
      <c r="L43" s="23">
        <v>2372</v>
      </c>
      <c r="M43" s="41">
        <f t="shared" si="18"/>
        <v>7435.6287774030325</v>
      </c>
      <c r="N43" s="40">
        <v>17726596</v>
      </c>
      <c r="O43" s="38">
        <f t="shared" si="19"/>
        <v>-89284.54000000656</v>
      </c>
      <c r="P43" s="38">
        <f t="shared" si="12"/>
        <v>-37.64103709949686</v>
      </c>
      <c r="Q43" s="38">
        <f t="shared" si="20"/>
        <v>1580307.0400000215</v>
      </c>
      <c r="R43" s="38">
        <f t="shared" si="7"/>
        <v>879.0732771988787</v>
      </c>
      <c r="S43" s="38">
        <f t="shared" si="15"/>
        <v>-1267800.9599999785</v>
      </c>
      <c r="T43" s="38">
        <f t="shared" si="8"/>
        <v>-518.8645650700856</v>
      </c>
      <c r="U43" s="41" t="str">
        <f t="shared" si="9"/>
        <v>Met MOE</v>
      </c>
      <c r="V43" s="42" t="str">
        <f t="shared" si="10"/>
        <v>Met MOE</v>
      </c>
      <c r="W43" s="43" t="str">
        <f t="shared" si="11"/>
        <v>Failed Local Test</v>
      </c>
      <c r="X43" s="48" t="str">
        <f t="shared" si="14"/>
        <v>Failed Local per Pupil</v>
      </c>
      <c r="Y43" s="26" t="str">
        <f t="shared" si="13"/>
        <v>Met MOE</v>
      </c>
    </row>
    <row r="44" spans="1:25" ht="15.75">
      <c r="A44" s="36" t="s">
        <v>78</v>
      </c>
      <c r="B44" s="37" t="s">
        <v>79</v>
      </c>
      <c r="C44" s="38">
        <v>1543029.4999999995</v>
      </c>
      <c r="D44" s="38" t="s">
        <v>736</v>
      </c>
      <c r="E44" s="38">
        <f t="shared" si="5"/>
        <v>1543029.4999999995</v>
      </c>
      <c r="F44" s="39">
        <v>337</v>
      </c>
      <c r="G44" s="38">
        <f t="shared" si="16"/>
        <v>4578.722551928782</v>
      </c>
      <c r="H44" s="40">
        <v>1542755</v>
      </c>
      <c r="I44" s="40">
        <f t="shared" si="17"/>
        <v>274.49999999953434</v>
      </c>
      <c r="J44" s="40">
        <f t="shared" si="6"/>
        <v>0.8145400593457992</v>
      </c>
      <c r="K44" s="38">
        <v>1317671.48</v>
      </c>
      <c r="L44" s="23">
        <v>304</v>
      </c>
      <c r="M44" s="41">
        <f t="shared" si="18"/>
        <v>4334.4456578947365</v>
      </c>
      <c r="N44" s="40">
        <v>1704683</v>
      </c>
      <c r="O44" s="38">
        <f t="shared" si="19"/>
        <v>-387011.52</v>
      </c>
      <c r="P44" s="38">
        <f t="shared" si="12"/>
        <v>-1273.064210526316</v>
      </c>
      <c r="Q44" s="38">
        <f t="shared" si="20"/>
        <v>-225358.01999999955</v>
      </c>
      <c r="R44" s="38">
        <f t="shared" si="7"/>
        <v>-244.27689403404565</v>
      </c>
      <c r="S44" s="38">
        <f t="shared" si="15"/>
        <v>-387286.01999999955</v>
      </c>
      <c r="T44" s="38">
        <f t="shared" si="8"/>
        <v>-1273.8787505856617</v>
      </c>
      <c r="U44" s="41" t="str">
        <f t="shared" si="9"/>
        <v>Failed Aggregate MOE</v>
      </c>
      <c r="V44" s="42" t="str">
        <f t="shared" si="10"/>
        <v>Failed PPC</v>
      </c>
      <c r="W44" s="43" t="str">
        <f t="shared" si="11"/>
        <v>Failed Local Test</v>
      </c>
      <c r="X44" s="48" t="str">
        <f t="shared" si="14"/>
        <v>Failed Local per Pupil</v>
      </c>
      <c r="Y44" s="26" t="str">
        <f t="shared" si="13"/>
        <v>Did Not Meet MOE</v>
      </c>
    </row>
    <row r="45" spans="1:25" ht="15.75">
      <c r="A45" s="36" t="s">
        <v>80</v>
      </c>
      <c r="B45" s="37" t="s">
        <v>81</v>
      </c>
      <c r="C45" s="38">
        <v>3460787.5600000005</v>
      </c>
      <c r="D45" s="38" t="s">
        <v>736</v>
      </c>
      <c r="E45" s="38">
        <f t="shared" si="5"/>
        <v>3460787.5600000005</v>
      </c>
      <c r="F45" s="39">
        <v>508</v>
      </c>
      <c r="G45" s="38">
        <f t="shared" si="16"/>
        <v>6812.573937007875</v>
      </c>
      <c r="H45" s="40">
        <v>3194639</v>
      </c>
      <c r="I45" s="40">
        <f t="shared" si="17"/>
        <v>266148.5600000005</v>
      </c>
      <c r="J45" s="40">
        <f t="shared" si="6"/>
        <v>523.9144881889774</v>
      </c>
      <c r="K45" s="38">
        <v>3323131.29</v>
      </c>
      <c r="L45" s="23">
        <v>485</v>
      </c>
      <c r="M45" s="41">
        <f t="shared" si="18"/>
        <v>6851.817092783505</v>
      </c>
      <c r="N45" s="40">
        <v>3363962</v>
      </c>
      <c r="O45" s="38">
        <f t="shared" si="19"/>
        <v>-40830.70999999996</v>
      </c>
      <c r="P45" s="38">
        <f t="shared" si="12"/>
        <v>-84.18703092783497</v>
      </c>
      <c r="Q45" s="38">
        <f t="shared" si="20"/>
        <v>-137656.27000000048</v>
      </c>
      <c r="R45" s="38">
        <f t="shared" si="7"/>
        <v>39.24315577562993</v>
      </c>
      <c r="S45" s="38">
        <f t="shared" si="15"/>
        <v>-306979.2700000005</v>
      </c>
      <c r="T45" s="38">
        <f t="shared" si="8"/>
        <v>-608.1015191168124</v>
      </c>
      <c r="U45" s="41" t="str">
        <f t="shared" si="9"/>
        <v>Failed Aggregate MOE</v>
      </c>
      <c r="V45" s="42" t="str">
        <f t="shared" si="10"/>
        <v>Met MOE</v>
      </c>
      <c r="W45" s="43" t="str">
        <f t="shared" si="11"/>
        <v>Failed Local Test</v>
      </c>
      <c r="X45" s="48" t="str">
        <f t="shared" si="14"/>
        <v>Failed Local per Pupil</v>
      </c>
      <c r="Y45" s="26" t="str">
        <f t="shared" si="13"/>
        <v>Met MOE</v>
      </c>
    </row>
    <row r="46" spans="1:25" ht="15.75">
      <c r="A46" s="36" t="s">
        <v>82</v>
      </c>
      <c r="B46" s="37" t="s">
        <v>83</v>
      </c>
      <c r="C46" s="38">
        <v>1842965.0499999996</v>
      </c>
      <c r="D46" s="38">
        <v>248257.5</v>
      </c>
      <c r="E46" s="38">
        <f t="shared" si="5"/>
        <v>1594707.5499999996</v>
      </c>
      <c r="F46" s="39">
        <v>371</v>
      </c>
      <c r="G46" s="38">
        <f t="shared" si="16"/>
        <v>4298.403099730457</v>
      </c>
      <c r="H46" s="40">
        <v>1962654</v>
      </c>
      <c r="I46" s="40">
        <f t="shared" si="17"/>
        <v>-119688.95000000042</v>
      </c>
      <c r="J46" s="40">
        <f t="shared" si="6"/>
        <v>-322.6117250673866</v>
      </c>
      <c r="K46" s="38">
        <v>1610219.9</v>
      </c>
      <c r="L46" s="23">
        <v>369</v>
      </c>
      <c r="M46" s="41">
        <f t="shared" si="18"/>
        <v>4363.739566395664</v>
      </c>
      <c r="N46" s="40">
        <v>2229078</v>
      </c>
      <c r="O46" s="38">
        <f t="shared" si="19"/>
        <v>-618858.1000000001</v>
      </c>
      <c r="P46" s="38">
        <f t="shared" si="12"/>
        <v>-1677.1222222222225</v>
      </c>
      <c r="Q46" s="38">
        <f t="shared" si="20"/>
        <v>15512.350000000326</v>
      </c>
      <c r="R46" s="38">
        <f t="shared" si="7"/>
        <v>65.3364666652069</v>
      </c>
      <c r="S46" s="38">
        <f t="shared" si="15"/>
        <v>-499169.1499999997</v>
      </c>
      <c r="T46" s="38">
        <f t="shared" si="8"/>
        <v>-1354.5104971548358</v>
      </c>
      <c r="U46" s="41" t="str">
        <f t="shared" si="9"/>
        <v>Met MOE</v>
      </c>
      <c r="V46" s="42" t="str">
        <f t="shared" si="10"/>
        <v>Met MOE</v>
      </c>
      <c r="W46" s="43" t="str">
        <f t="shared" si="11"/>
        <v>Failed Local Test</v>
      </c>
      <c r="X46" s="48" t="str">
        <f t="shared" si="14"/>
        <v>Failed Local per Pupil</v>
      </c>
      <c r="Y46" s="26" t="str">
        <f t="shared" si="13"/>
        <v>Met MOE</v>
      </c>
    </row>
    <row r="47" spans="1:25" ht="15.75">
      <c r="A47" s="36" t="s">
        <v>84</v>
      </c>
      <c r="B47" s="37" t="s">
        <v>85</v>
      </c>
      <c r="C47" s="38">
        <v>3966539.0700000003</v>
      </c>
      <c r="D47" s="38">
        <v>322671.5</v>
      </c>
      <c r="E47" s="38">
        <f t="shared" si="5"/>
        <v>3643867.5700000003</v>
      </c>
      <c r="F47" s="39">
        <v>405</v>
      </c>
      <c r="G47" s="38">
        <f t="shared" si="16"/>
        <v>8997.20387654321</v>
      </c>
      <c r="H47" s="40">
        <v>2837242</v>
      </c>
      <c r="I47" s="40">
        <f t="shared" si="17"/>
        <v>1129297.0700000003</v>
      </c>
      <c r="J47" s="40">
        <f t="shared" si="6"/>
        <v>2788.3878271604945</v>
      </c>
      <c r="K47" s="38">
        <v>4391038.199999999</v>
      </c>
      <c r="L47" s="23">
        <v>409</v>
      </c>
      <c r="M47" s="41">
        <f t="shared" si="18"/>
        <v>10736.034718826404</v>
      </c>
      <c r="N47" s="40">
        <v>3048219</v>
      </c>
      <c r="O47" s="38">
        <f t="shared" si="19"/>
        <v>1342819.1999999993</v>
      </c>
      <c r="P47" s="38">
        <f t="shared" si="12"/>
        <v>3283.1765281173575</v>
      </c>
      <c r="Q47" s="38">
        <f t="shared" si="20"/>
        <v>747170.629999999</v>
      </c>
      <c r="R47" s="38">
        <f t="shared" si="7"/>
        <v>1738.8308422831942</v>
      </c>
      <c r="S47" s="38">
        <f t="shared" si="15"/>
        <v>213522.12999999896</v>
      </c>
      <c r="T47" s="38">
        <f t="shared" si="8"/>
        <v>494.78870095686307</v>
      </c>
      <c r="U47" s="41" t="str">
        <f t="shared" si="9"/>
        <v>Met MOE</v>
      </c>
      <c r="V47" s="42" t="str">
        <f t="shared" si="10"/>
        <v>Met MOE</v>
      </c>
      <c r="W47" s="43" t="str">
        <f t="shared" si="11"/>
        <v>Met MOE</v>
      </c>
      <c r="X47" s="48" t="str">
        <f t="shared" si="14"/>
        <v>Met MOE</v>
      </c>
      <c r="Y47" s="26" t="str">
        <f t="shared" si="13"/>
        <v>Met MOE</v>
      </c>
    </row>
    <row r="48" spans="1:25" ht="15.75">
      <c r="A48" s="36" t="s">
        <v>86</v>
      </c>
      <c r="B48" s="37" t="s">
        <v>87</v>
      </c>
      <c r="C48" s="38">
        <v>3946291.5200000005</v>
      </c>
      <c r="D48" s="38" t="s">
        <v>736</v>
      </c>
      <c r="E48" s="38">
        <f t="shared" si="5"/>
        <v>3946291.5200000005</v>
      </c>
      <c r="F48" s="39">
        <v>578</v>
      </c>
      <c r="G48" s="38">
        <f t="shared" si="16"/>
        <v>6827.493979238755</v>
      </c>
      <c r="H48" s="40">
        <v>3831036</v>
      </c>
      <c r="I48" s="40">
        <f t="shared" si="17"/>
        <v>115255.52000000048</v>
      </c>
      <c r="J48" s="40">
        <f t="shared" si="6"/>
        <v>199.40401384083128</v>
      </c>
      <c r="K48" s="38">
        <v>3956109.499999999</v>
      </c>
      <c r="L48" s="23">
        <v>565</v>
      </c>
      <c r="M48" s="41">
        <f t="shared" si="18"/>
        <v>7001.963716814158</v>
      </c>
      <c r="N48" s="40">
        <v>4229160</v>
      </c>
      <c r="O48" s="38">
        <f t="shared" si="19"/>
        <v>-273050.50000000093</v>
      </c>
      <c r="P48" s="38">
        <f t="shared" si="12"/>
        <v>-483.2752212389397</v>
      </c>
      <c r="Q48" s="38">
        <f t="shared" si="20"/>
        <v>9817.979999998584</v>
      </c>
      <c r="R48" s="38">
        <f t="shared" si="7"/>
        <v>174.4697375754031</v>
      </c>
      <c r="S48" s="38">
        <f t="shared" si="15"/>
        <v>-388306.0200000014</v>
      </c>
      <c r="T48" s="38">
        <f t="shared" si="8"/>
        <v>-682.6792350797709</v>
      </c>
      <c r="U48" s="41" t="str">
        <f t="shared" si="9"/>
        <v>Met MOE</v>
      </c>
      <c r="V48" s="42" t="str">
        <f t="shared" si="10"/>
        <v>Met MOE</v>
      </c>
      <c r="W48" s="43" t="str">
        <f t="shared" si="11"/>
        <v>Failed Local Test</v>
      </c>
      <c r="X48" s="48" t="str">
        <f t="shared" si="14"/>
        <v>Failed Local per Pupil</v>
      </c>
      <c r="Y48" s="26" t="str">
        <f t="shared" si="13"/>
        <v>Met MOE</v>
      </c>
    </row>
    <row r="49" spans="1:25" ht="15.75">
      <c r="A49" s="36" t="s">
        <v>88</v>
      </c>
      <c r="B49" s="37" t="s">
        <v>89</v>
      </c>
      <c r="C49" s="38">
        <v>85773016.80999991</v>
      </c>
      <c r="D49" s="38">
        <v>10126103.5</v>
      </c>
      <c r="E49" s="38">
        <f t="shared" si="5"/>
        <v>75646913.30999991</v>
      </c>
      <c r="F49" s="39">
        <v>8854</v>
      </c>
      <c r="G49" s="38">
        <f t="shared" si="16"/>
        <v>8543.812210300419</v>
      </c>
      <c r="H49" s="40">
        <v>57245100</v>
      </c>
      <c r="I49" s="40">
        <f t="shared" si="17"/>
        <v>28527916.809999913</v>
      </c>
      <c r="J49" s="40">
        <f t="shared" si="6"/>
        <v>3222.037136887273</v>
      </c>
      <c r="K49" s="38">
        <v>84488986.27</v>
      </c>
      <c r="L49" s="23">
        <v>8390</v>
      </c>
      <c r="M49" s="41">
        <f t="shared" si="18"/>
        <v>10070.200985697258</v>
      </c>
      <c r="N49" s="40">
        <v>58385648</v>
      </c>
      <c r="O49" s="38">
        <f t="shared" si="19"/>
        <v>26103338.269999996</v>
      </c>
      <c r="P49" s="38">
        <f t="shared" si="12"/>
        <v>3111.2441323003573</v>
      </c>
      <c r="Q49" s="38">
        <f t="shared" si="20"/>
        <v>8842072.960000083</v>
      </c>
      <c r="R49" s="38">
        <f t="shared" si="7"/>
        <v>1526.3887753968393</v>
      </c>
      <c r="S49" s="38">
        <f t="shared" si="15"/>
        <v>-2424578.539999917</v>
      </c>
      <c r="T49" s="38">
        <f t="shared" si="8"/>
        <v>-110.79300458691569</v>
      </c>
      <c r="U49" s="41" t="str">
        <f t="shared" si="9"/>
        <v>Met MOE</v>
      </c>
      <c r="V49" s="42" t="str">
        <f t="shared" si="10"/>
        <v>Met MOE</v>
      </c>
      <c r="W49" s="43" t="str">
        <f t="shared" si="11"/>
        <v>Failed Local Test</v>
      </c>
      <c r="X49" s="48" t="str">
        <f t="shared" si="14"/>
        <v>Failed Local per Pupil</v>
      </c>
      <c r="Y49" s="26" t="str">
        <f t="shared" si="13"/>
        <v>Met MOE</v>
      </c>
    </row>
    <row r="50" spans="1:25" ht="15.75">
      <c r="A50" s="36" t="s">
        <v>90</v>
      </c>
      <c r="B50" s="37" t="s">
        <v>91</v>
      </c>
      <c r="C50" s="38">
        <v>2918983.959999999</v>
      </c>
      <c r="D50" s="38">
        <v>316512</v>
      </c>
      <c r="E50" s="38">
        <f t="shared" si="5"/>
        <v>2602471.959999999</v>
      </c>
      <c r="F50" s="39">
        <v>420</v>
      </c>
      <c r="G50" s="38">
        <f t="shared" si="16"/>
        <v>6196.361809523807</v>
      </c>
      <c r="H50" s="40">
        <v>2602847</v>
      </c>
      <c r="I50" s="40">
        <f t="shared" si="17"/>
        <v>316136.95999999903</v>
      </c>
      <c r="J50" s="40">
        <f t="shared" si="6"/>
        <v>752.7070476190453</v>
      </c>
      <c r="K50" s="38">
        <v>2800939.3199999994</v>
      </c>
      <c r="L50" s="23">
        <v>440</v>
      </c>
      <c r="M50" s="41">
        <f t="shared" si="18"/>
        <v>6365.771181818181</v>
      </c>
      <c r="N50" s="40">
        <v>2962570</v>
      </c>
      <c r="O50" s="38">
        <f t="shared" si="19"/>
        <v>-161630.68000000063</v>
      </c>
      <c r="P50" s="38">
        <f t="shared" si="12"/>
        <v>-367.342454545456</v>
      </c>
      <c r="Q50" s="38">
        <f t="shared" si="20"/>
        <v>198467.36000000034</v>
      </c>
      <c r="R50" s="38">
        <f t="shared" si="7"/>
        <v>169.4093722943735</v>
      </c>
      <c r="S50" s="38">
        <f t="shared" si="15"/>
        <v>-477767.63999999966</v>
      </c>
      <c r="T50" s="38">
        <f t="shared" si="8"/>
        <v>-1120.0495021645013</v>
      </c>
      <c r="U50" s="41" t="str">
        <f t="shared" si="9"/>
        <v>Met MOE</v>
      </c>
      <c r="V50" s="42" t="str">
        <f t="shared" si="10"/>
        <v>Met MOE</v>
      </c>
      <c r="W50" s="43" t="str">
        <f t="shared" si="11"/>
        <v>Failed Local Test</v>
      </c>
      <c r="X50" s="48" t="str">
        <f t="shared" si="14"/>
        <v>Failed Local per Pupil</v>
      </c>
      <c r="Y50" s="26" t="str">
        <f t="shared" si="13"/>
        <v>Met MOE</v>
      </c>
    </row>
    <row r="51" spans="1:25" ht="15.75">
      <c r="A51" s="36" t="s">
        <v>92</v>
      </c>
      <c r="B51" s="37" t="s">
        <v>93</v>
      </c>
      <c r="C51" s="38">
        <v>784417.42</v>
      </c>
      <c r="D51" s="38" t="s">
        <v>736</v>
      </c>
      <c r="E51" s="38">
        <f t="shared" si="5"/>
        <v>784417.42</v>
      </c>
      <c r="F51" s="39">
        <v>143</v>
      </c>
      <c r="G51" s="38">
        <f t="shared" si="16"/>
        <v>5485.436503496504</v>
      </c>
      <c r="H51" s="40">
        <v>561121</v>
      </c>
      <c r="I51" s="40">
        <f t="shared" si="17"/>
        <v>223296.42000000004</v>
      </c>
      <c r="J51" s="40">
        <f t="shared" si="6"/>
        <v>1561.5134265734268</v>
      </c>
      <c r="K51" s="38">
        <v>616403.29</v>
      </c>
      <c r="L51" s="23">
        <v>142</v>
      </c>
      <c r="M51" s="41">
        <f t="shared" si="18"/>
        <v>4340.86823943662</v>
      </c>
      <c r="N51" s="40">
        <v>616179</v>
      </c>
      <c r="O51" s="38">
        <f t="shared" si="19"/>
        <v>224.29000000003725</v>
      </c>
      <c r="P51" s="38">
        <f t="shared" si="12"/>
        <v>1.5795070422537836</v>
      </c>
      <c r="Q51" s="38">
        <f t="shared" si="20"/>
        <v>-168014.13</v>
      </c>
      <c r="R51" s="38">
        <f t="shared" si="7"/>
        <v>-1144.5682640598843</v>
      </c>
      <c r="S51" s="38">
        <f t="shared" si="15"/>
        <v>-223072.13</v>
      </c>
      <c r="T51" s="38">
        <f t="shared" si="8"/>
        <v>-1559.9339195311732</v>
      </c>
      <c r="U51" s="41" t="str">
        <f t="shared" si="9"/>
        <v>Failed Aggregate MOE</v>
      </c>
      <c r="V51" s="42" t="str">
        <f t="shared" si="10"/>
        <v>Failed PPC</v>
      </c>
      <c r="W51" s="43" t="str">
        <f t="shared" si="11"/>
        <v>Failed Local Test</v>
      </c>
      <c r="X51" s="48" t="str">
        <f t="shared" si="14"/>
        <v>Failed Local per Pupil</v>
      </c>
      <c r="Y51" s="26" t="str">
        <f t="shared" si="13"/>
        <v>Did Not Meet MOE</v>
      </c>
    </row>
    <row r="52" spans="1:25" ht="15.75">
      <c r="A52" s="36" t="s">
        <v>94</v>
      </c>
      <c r="B52" s="37" t="s">
        <v>95</v>
      </c>
      <c r="C52" s="38">
        <v>10584424.280000003</v>
      </c>
      <c r="D52" s="38">
        <v>1700970.5</v>
      </c>
      <c r="E52" s="38">
        <f t="shared" si="5"/>
        <v>8883453.780000003</v>
      </c>
      <c r="F52" s="39">
        <v>1561</v>
      </c>
      <c r="G52" s="38">
        <f t="shared" si="16"/>
        <v>5690.873657911597</v>
      </c>
      <c r="H52" s="40">
        <v>8141817</v>
      </c>
      <c r="I52" s="40">
        <f t="shared" si="17"/>
        <v>2442607.280000003</v>
      </c>
      <c r="J52" s="40">
        <f t="shared" si="6"/>
        <v>1564.7708392056393</v>
      </c>
      <c r="K52" s="38">
        <v>9243650.400000002</v>
      </c>
      <c r="L52" s="23">
        <v>1568</v>
      </c>
      <c r="M52" s="41">
        <f t="shared" si="18"/>
        <v>5895.185204081634</v>
      </c>
      <c r="N52" s="40">
        <v>8515684</v>
      </c>
      <c r="O52" s="38">
        <f t="shared" si="19"/>
        <v>727966.4000000022</v>
      </c>
      <c r="P52" s="38">
        <f t="shared" si="12"/>
        <v>464.26428571428715</v>
      </c>
      <c r="Q52" s="38">
        <f t="shared" si="20"/>
        <v>360196.6199999992</v>
      </c>
      <c r="R52" s="38">
        <f t="shared" si="7"/>
        <v>204.31154617003722</v>
      </c>
      <c r="S52" s="38">
        <f t="shared" si="15"/>
        <v>-1714640.8800000008</v>
      </c>
      <c r="T52" s="38">
        <f t="shared" si="8"/>
        <v>-1100.5065534913522</v>
      </c>
      <c r="U52" s="41" t="str">
        <f t="shared" si="9"/>
        <v>Met MOE</v>
      </c>
      <c r="V52" s="42" t="str">
        <f t="shared" si="10"/>
        <v>Met MOE</v>
      </c>
      <c r="W52" s="43" t="str">
        <f t="shared" si="11"/>
        <v>Failed Local Test</v>
      </c>
      <c r="X52" s="48" t="str">
        <f t="shared" si="14"/>
        <v>Failed Local per Pupil</v>
      </c>
      <c r="Y52" s="26" t="str">
        <f t="shared" si="13"/>
        <v>Met MOE</v>
      </c>
    </row>
    <row r="53" spans="1:25" ht="15.75">
      <c r="A53" s="36" t="s">
        <v>96</v>
      </c>
      <c r="B53" s="37" t="s">
        <v>97</v>
      </c>
      <c r="C53" s="38">
        <v>18684743.63000001</v>
      </c>
      <c r="D53" s="38">
        <v>2456846.5</v>
      </c>
      <c r="E53" s="38">
        <f t="shared" si="5"/>
        <v>16227897.13000001</v>
      </c>
      <c r="F53" s="39">
        <v>2668</v>
      </c>
      <c r="G53" s="38">
        <f t="shared" si="16"/>
        <v>6082.420213643182</v>
      </c>
      <c r="H53" s="40">
        <v>14701356</v>
      </c>
      <c r="I53" s="40">
        <f t="shared" si="17"/>
        <v>3983387.63000001</v>
      </c>
      <c r="J53" s="40">
        <f t="shared" si="6"/>
        <v>1493.0238493253412</v>
      </c>
      <c r="K53" s="38">
        <v>18697746.22</v>
      </c>
      <c r="L53" s="23">
        <v>2602</v>
      </c>
      <c r="M53" s="41">
        <f t="shared" si="18"/>
        <v>7185.913228285934</v>
      </c>
      <c r="N53" s="40">
        <v>15730342</v>
      </c>
      <c r="O53" s="38">
        <f t="shared" si="19"/>
        <v>2967404.219999999</v>
      </c>
      <c r="P53" s="38">
        <f t="shared" si="12"/>
        <v>1140.4320599538812</v>
      </c>
      <c r="Q53" s="38">
        <f t="shared" si="20"/>
        <v>2469849.0899999887</v>
      </c>
      <c r="R53" s="38">
        <f t="shared" si="7"/>
        <v>1103.4930146427514</v>
      </c>
      <c r="S53" s="38">
        <f t="shared" si="15"/>
        <v>-1015983.4100000113</v>
      </c>
      <c r="T53" s="38">
        <f t="shared" si="8"/>
        <v>-352.59178937146</v>
      </c>
      <c r="U53" s="41" t="str">
        <f t="shared" si="9"/>
        <v>Met MOE</v>
      </c>
      <c r="V53" s="42" t="str">
        <f t="shared" si="10"/>
        <v>Met MOE</v>
      </c>
      <c r="W53" s="43" t="str">
        <f t="shared" si="11"/>
        <v>Failed Local Test</v>
      </c>
      <c r="X53" s="48" t="str">
        <f t="shared" si="14"/>
        <v>Failed Local per Pupil</v>
      </c>
      <c r="Y53" s="26" t="str">
        <f t="shared" si="13"/>
        <v>Met MOE</v>
      </c>
    </row>
    <row r="54" spans="1:25" ht="15.75">
      <c r="A54" s="36" t="s">
        <v>98</v>
      </c>
      <c r="B54" s="37" t="s">
        <v>99</v>
      </c>
      <c r="C54" s="38">
        <v>1565150.48</v>
      </c>
      <c r="D54" s="38">
        <v>242757.5</v>
      </c>
      <c r="E54" s="38">
        <f t="shared" si="5"/>
        <v>1322392.98</v>
      </c>
      <c r="F54" s="39">
        <v>279</v>
      </c>
      <c r="G54" s="38">
        <f t="shared" si="16"/>
        <v>4739.759784946236</v>
      </c>
      <c r="H54" s="40">
        <v>1647457</v>
      </c>
      <c r="I54" s="40">
        <f t="shared" si="17"/>
        <v>-82306.52000000002</v>
      </c>
      <c r="J54" s="40">
        <f t="shared" si="6"/>
        <v>-295.0054480286739</v>
      </c>
      <c r="K54" s="38">
        <v>1389768.66</v>
      </c>
      <c r="L54" s="23">
        <v>301</v>
      </c>
      <c r="M54" s="41">
        <f t="shared" si="18"/>
        <v>4617.171627906976</v>
      </c>
      <c r="N54" s="40">
        <v>1964896</v>
      </c>
      <c r="O54" s="38">
        <f t="shared" si="19"/>
        <v>-575127.3400000001</v>
      </c>
      <c r="P54" s="38">
        <f t="shared" si="12"/>
        <v>-1910.7220598006647</v>
      </c>
      <c r="Q54" s="38">
        <f t="shared" si="20"/>
        <v>67375.67999999993</v>
      </c>
      <c r="R54" s="38">
        <f t="shared" si="7"/>
        <v>-122.5881570392603</v>
      </c>
      <c r="S54" s="38">
        <f t="shared" si="15"/>
        <v>-492820.82000000007</v>
      </c>
      <c r="T54" s="38">
        <f t="shared" si="8"/>
        <v>-1615.7166117719908</v>
      </c>
      <c r="U54" s="41" t="str">
        <f t="shared" si="9"/>
        <v>Met MOE</v>
      </c>
      <c r="V54" s="42" t="str">
        <f t="shared" si="10"/>
        <v>Failed PPC</v>
      </c>
      <c r="W54" s="43" t="str">
        <f t="shared" si="11"/>
        <v>Failed Local Test</v>
      </c>
      <c r="X54" s="48" t="str">
        <f t="shared" si="14"/>
        <v>Failed Local per Pupil</v>
      </c>
      <c r="Y54" s="26" t="str">
        <f t="shared" si="13"/>
        <v>Met MOE</v>
      </c>
    </row>
    <row r="55" spans="1:25" ht="15.75">
      <c r="A55" s="36" t="s">
        <v>100</v>
      </c>
      <c r="B55" s="37" t="s">
        <v>101</v>
      </c>
      <c r="C55" s="38">
        <v>417486.2700000001</v>
      </c>
      <c r="D55" s="38">
        <v>70377</v>
      </c>
      <c r="E55" s="38">
        <f t="shared" si="5"/>
        <v>347109.2700000001</v>
      </c>
      <c r="F55" s="39">
        <v>66</v>
      </c>
      <c r="G55" s="38">
        <f t="shared" si="16"/>
        <v>5259.231363636365</v>
      </c>
      <c r="H55" s="40">
        <v>308281</v>
      </c>
      <c r="I55" s="40">
        <f t="shared" si="17"/>
        <v>109205.27000000008</v>
      </c>
      <c r="J55" s="40">
        <f t="shared" si="6"/>
        <v>1654.6253030303042</v>
      </c>
      <c r="K55" s="38">
        <v>399266.32</v>
      </c>
      <c r="L55" s="23">
        <v>52</v>
      </c>
      <c r="M55" s="41">
        <f t="shared" si="18"/>
        <v>7678.198461538462</v>
      </c>
      <c r="N55" s="40">
        <v>301809</v>
      </c>
      <c r="O55" s="38">
        <f t="shared" si="19"/>
        <v>97457.32</v>
      </c>
      <c r="P55" s="38">
        <f t="shared" si="12"/>
        <v>1874.1792307692308</v>
      </c>
      <c r="Q55" s="38">
        <f t="shared" si="20"/>
        <v>52157.04999999993</v>
      </c>
      <c r="R55" s="38">
        <f t="shared" si="7"/>
        <v>2418.9670979020966</v>
      </c>
      <c r="S55" s="38">
        <f t="shared" si="15"/>
        <v>-11747.95000000007</v>
      </c>
      <c r="T55" s="38">
        <f t="shared" si="8"/>
        <v>219.55392773892663</v>
      </c>
      <c r="U55" s="41" t="str">
        <f t="shared" si="9"/>
        <v>Met MOE</v>
      </c>
      <c r="V55" s="42" t="str">
        <f t="shared" si="10"/>
        <v>Met MOE</v>
      </c>
      <c r="W55" s="43" t="str">
        <f t="shared" si="11"/>
        <v>Failed Local Test</v>
      </c>
      <c r="X55" s="48" t="str">
        <f t="shared" si="14"/>
        <v>Met MOE</v>
      </c>
      <c r="Y55" s="26" t="str">
        <f t="shared" si="13"/>
        <v>Met MOE</v>
      </c>
    </row>
    <row r="56" spans="1:25" ht="15.75">
      <c r="A56" s="36" t="s">
        <v>102</v>
      </c>
      <c r="B56" s="37" t="s">
        <v>103</v>
      </c>
      <c r="C56" s="38">
        <v>8544926.360000003</v>
      </c>
      <c r="D56" s="38" t="s">
        <v>737</v>
      </c>
      <c r="E56" s="38">
        <f>IF(D56="Optional EIS ",C56,C56-D56)</f>
        <v>8544926.360000003</v>
      </c>
      <c r="F56" s="39">
        <v>1446</v>
      </c>
      <c r="G56" s="38">
        <f t="shared" si="16"/>
        <v>5909.354329183958</v>
      </c>
      <c r="H56" s="40">
        <v>7621894</v>
      </c>
      <c r="I56" s="40">
        <f t="shared" si="17"/>
        <v>923032.3600000031</v>
      </c>
      <c r="J56" s="40">
        <f t="shared" si="6"/>
        <v>638.3349654218556</v>
      </c>
      <c r="K56" s="38">
        <v>8593640.809999999</v>
      </c>
      <c r="L56" s="23">
        <v>1533</v>
      </c>
      <c r="M56" s="41">
        <f t="shared" si="18"/>
        <v>5605.766999347684</v>
      </c>
      <c r="N56" s="40">
        <v>8748461</v>
      </c>
      <c r="O56" s="38">
        <f t="shared" si="19"/>
        <v>-154820.19000000134</v>
      </c>
      <c r="P56" s="38">
        <f t="shared" si="12"/>
        <v>-100.99164383561731</v>
      </c>
      <c r="Q56" s="38">
        <f t="shared" si="20"/>
        <v>48714.44999999553</v>
      </c>
      <c r="R56" s="38">
        <f t="shared" si="7"/>
        <v>-303.58732983627397</v>
      </c>
      <c r="S56" s="38">
        <f t="shared" si="15"/>
        <v>-1077852.5500000045</v>
      </c>
      <c r="T56" s="38">
        <f t="shared" si="8"/>
        <v>-739.3266092574729</v>
      </c>
      <c r="U56" s="41" t="str">
        <f t="shared" si="9"/>
        <v>Met MOE</v>
      </c>
      <c r="V56" s="42" t="str">
        <f t="shared" si="10"/>
        <v>Failed PPC</v>
      </c>
      <c r="W56" s="43" t="str">
        <f t="shared" si="11"/>
        <v>Failed Local Test</v>
      </c>
      <c r="X56" s="48" t="str">
        <f t="shared" si="14"/>
        <v>Failed Local per Pupil</v>
      </c>
      <c r="Y56" s="26" t="str">
        <f t="shared" si="13"/>
        <v>Met MOE</v>
      </c>
    </row>
    <row r="57" spans="1:25" ht="15.75">
      <c r="A57" s="36" t="s">
        <v>104</v>
      </c>
      <c r="B57" s="37" t="s">
        <v>105</v>
      </c>
      <c r="C57" s="38">
        <v>2967743.3899999987</v>
      </c>
      <c r="D57" s="38" t="s">
        <v>736</v>
      </c>
      <c r="E57" s="38">
        <f t="shared" si="5"/>
        <v>2967743.3899999987</v>
      </c>
      <c r="F57" s="39">
        <v>338</v>
      </c>
      <c r="G57" s="38">
        <f t="shared" si="16"/>
        <v>8780.30588757396</v>
      </c>
      <c r="H57" s="40">
        <v>2474905</v>
      </c>
      <c r="I57" s="40">
        <f t="shared" si="17"/>
        <v>492838.38999999873</v>
      </c>
      <c r="J57" s="40">
        <f t="shared" si="6"/>
        <v>1458.1017455621263</v>
      </c>
      <c r="K57" s="38">
        <v>2923999.399999999</v>
      </c>
      <c r="L57" s="23">
        <v>310</v>
      </c>
      <c r="M57" s="41">
        <f t="shared" si="18"/>
        <v>9432.256129032256</v>
      </c>
      <c r="N57" s="40">
        <v>2511193</v>
      </c>
      <c r="O57" s="38">
        <f t="shared" si="19"/>
        <v>412806.399999999</v>
      </c>
      <c r="P57" s="38">
        <f t="shared" si="12"/>
        <v>1331.6335483870935</v>
      </c>
      <c r="Q57" s="38">
        <f t="shared" si="20"/>
        <v>-43743.98999999976</v>
      </c>
      <c r="R57" s="38">
        <f t="shared" si="7"/>
        <v>651.9502414582948</v>
      </c>
      <c r="S57" s="38">
        <f t="shared" si="15"/>
        <v>-80031.98999999976</v>
      </c>
      <c r="T57" s="38">
        <f t="shared" si="8"/>
        <v>-126.46819717503286</v>
      </c>
      <c r="U57" s="41" t="str">
        <f t="shared" si="9"/>
        <v>Failed Aggregate MOE</v>
      </c>
      <c r="V57" s="42" t="str">
        <f t="shared" si="10"/>
        <v>Met MOE</v>
      </c>
      <c r="W57" s="43" t="str">
        <f t="shared" si="11"/>
        <v>Failed Local Test</v>
      </c>
      <c r="X57" s="48" t="str">
        <f t="shared" si="14"/>
        <v>Failed Local per Pupil</v>
      </c>
      <c r="Y57" s="26" t="str">
        <f t="shared" si="13"/>
        <v>Met MOE</v>
      </c>
    </row>
    <row r="58" spans="1:25" ht="15.75">
      <c r="A58" s="36" t="s">
        <v>106</v>
      </c>
      <c r="B58" s="37" t="s">
        <v>107</v>
      </c>
      <c r="C58" s="38">
        <v>3411786.839999999</v>
      </c>
      <c r="D58" s="38" t="s">
        <v>736</v>
      </c>
      <c r="E58" s="38">
        <f t="shared" si="5"/>
        <v>3411786.839999999</v>
      </c>
      <c r="F58" s="39">
        <v>660</v>
      </c>
      <c r="G58" s="38">
        <f t="shared" si="16"/>
        <v>5169.373999999998</v>
      </c>
      <c r="H58" s="40">
        <v>3291786</v>
      </c>
      <c r="I58" s="40">
        <f t="shared" si="17"/>
        <v>120000.83999999892</v>
      </c>
      <c r="J58" s="40">
        <f t="shared" si="6"/>
        <v>181.8194545454529</v>
      </c>
      <c r="K58" s="38">
        <v>3263123.3300000005</v>
      </c>
      <c r="L58" s="23">
        <v>637</v>
      </c>
      <c r="M58" s="41">
        <f t="shared" si="18"/>
        <v>5122.642590266877</v>
      </c>
      <c r="N58" s="40">
        <v>3891109</v>
      </c>
      <c r="O58" s="38">
        <f t="shared" si="19"/>
        <v>-627985.6699999995</v>
      </c>
      <c r="P58" s="38">
        <f t="shared" si="12"/>
        <v>-985.8487755102033</v>
      </c>
      <c r="Q58" s="38">
        <f t="shared" si="20"/>
        <v>-148663.50999999838</v>
      </c>
      <c r="R58" s="38">
        <f t="shared" si="7"/>
        <v>-46.73140973312093</v>
      </c>
      <c r="S58" s="38">
        <f t="shared" si="15"/>
        <v>-747986.5099999984</v>
      </c>
      <c r="T58" s="38">
        <f t="shared" si="8"/>
        <v>-1167.6682300556563</v>
      </c>
      <c r="U58" s="41" t="str">
        <f t="shared" si="9"/>
        <v>Failed Aggregate MOE</v>
      </c>
      <c r="V58" s="42" t="str">
        <f t="shared" si="10"/>
        <v>Failed PPC</v>
      </c>
      <c r="W58" s="43" t="str">
        <f t="shared" si="11"/>
        <v>Failed Local Test</v>
      </c>
      <c r="X58" s="48" t="str">
        <f t="shared" si="14"/>
        <v>Failed Local per Pupil</v>
      </c>
      <c r="Y58" s="26" t="str">
        <f t="shared" si="13"/>
        <v>Did Not Meet MOE</v>
      </c>
    </row>
    <row r="59" spans="1:25" ht="15.75">
      <c r="A59" s="36" t="s">
        <v>108</v>
      </c>
      <c r="B59" s="37" t="s">
        <v>109</v>
      </c>
      <c r="C59" s="38">
        <v>1325830.7099999997</v>
      </c>
      <c r="D59" s="38">
        <v>196342</v>
      </c>
      <c r="E59" s="38">
        <f t="shared" si="5"/>
        <v>1129488.7099999997</v>
      </c>
      <c r="F59" s="39">
        <v>254</v>
      </c>
      <c r="G59" s="38">
        <f t="shared" si="16"/>
        <v>4446.8059448818885</v>
      </c>
      <c r="H59" s="40">
        <v>1260774</v>
      </c>
      <c r="I59" s="40">
        <f t="shared" si="17"/>
        <v>65056.70999999973</v>
      </c>
      <c r="J59" s="40">
        <f t="shared" si="6"/>
        <v>256.128779527558</v>
      </c>
      <c r="K59" s="38">
        <v>1049924.6</v>
      </c>
      <c r="L59" s="23">
        <v>231</v>
      </c>
      <c r="M59" s="41">
        <f t="shared" si="18"/>
        <v>4545.128138528139</v>
      </c>
      <c r="N59" s="40">
        <v>1386964</v>
      </c>
      <c r="O59" s="38">
        <f t="shared" si="19"/>
        <v>-337039.3999999999</v>
      </c>
      <c r="P59" s="38">
        <f t="shared" si="12"/>
        <v>-1459.0450216450213</v>
      </c>
      <c r="Q59" s="38">
        <f t="shared" si="20"/>
        <v>-79564.10999999964</v>
      </c>
      <c r="R59" s="38">
        <f t="shared" si="7"/>
        <v>98.32219364625053</v>
      </c>
      <c r="S59" s="38">
        <f t="shared" si="15"/>
        <v>-402096.10999999964</v>
      </c>
      <c r="T59" s="38">
        <f t="shared" si="8"/>
        <v>-1715.1738011725793</v>
      </c>
      <c r="U59" s="41" t="str">
        <f t="shared" si="9"/>
        <v>Failed Aggregate MOE</v>
      </c>
      <c r="V59" s="42" t="str">
        <f t="shared" si="10"/>
        <v>Met MOE</v>
      </c>
      <c r="W59" s="43" t="str">
        <f t="shared" si="11"/>
        <v>Failed Local Test</v>
      </c>
      <c r="X59" s="48" t="str">
        <f t="shared" si="14"/>
        <v>Failed Local per Pupil</v>
      </c>
      <c r="Y59" s="26" t="str">
        <f t="shared" si="13"/>
        <v>Met MOE</v>
      </c>
    </row>
    <row r="60" spans="1:25" ht="15.75">
      <c r="A60" s="36" t="s">
        <v>110</v>
      </c>
      <c r="B60" s="37" t="s">
        <v>111</v>
      </c>
      <c r="C60" s="38">
        <v>2607369.609999998</v>
      </c>
      <c r="D60" s="38">
        <v>312118.5</v>
      </c>
      <c r="E60" s="38">
        <f t="shared" si="5"/>
        <v>2295251.109999998</v>
      </c>
      <c r="F60" s="39">
        <v>443</v>
      </c>
      <c r="G60" s="38">
        <f t="shared" si="16"/>
        <v>5181.153747178325</v>
      </c>
      <c r="H60" s="40">
        <v>2526106</v>
      </c>
      <c r="I60" s="40">
        <f t="shared" si="17"/>
        <v>81263.609999998</v>
      </c>
      <c r="J60" s="40">
        <f t="shared" si="6"/>
        <v>183.43930022572914</v>
      </c>
      <c r="K60" s="38">
        <v>2640922.5</v>
      </c>
      <c r="L60" s="23">
        <v>383</v>
      </c>
      <c r="M60" s="41">
        <f t="shared" si="18"/>
        <v>6895.359007832898</v>
      </c>
      <c r="N60" s="40">
        <v>2442359</v>
      </c>
      <c r="O60" s="38">
        <f t="shared" si="19"/>
        <v>198563.5</v>
      </c>
      <c r="P60" s="38">
        <f t="shared" si="12"/>
        <v>518.4425587467363</v>
      </c>
      <c r="Q60" s="38">
        <f t="shared" si="20"/>
        <v>345671.390000002</v>
      </c>
      <c r="R60" s="38">
        <f t="shared" si="7"/>
        <v>1714.205260654573</v>
      </c>
      <c r="S60" s="38">
        <f t="shared" si="15"/>
        <v>117299.890000002</v>
      </c>
      <c r="T60" s="38">
        <f t="shared" si="8"/>
        <v>335.0032585210071</v>
      </c>
      <c r="U60" s="41" t="str">
        <f t="shared" si="9"/>
        <v>Met MOE</v>
      </c>
      <c r="V60" s="42" t="str">
        <f t="shared" si="10"/>
        <v>Met MOE</v>
      </c>
      <c r="W60" s="43" t="str">
        <f t="shared" si="11"/>
        <v>Met MOE</v>
      </c>
      <c r="X60" s="48" t="str">
        <f t="shared" si="14"/>
        <v>Met MOE</v>
      </c>
      <c r="Y60" s="26" t="str">
        <f t="shared" si="13"/>
        <v>Met MOE</v>
      </c>
    </row>
    <row r="61" spans="1:25" ht="15.75">
      <c r="A61" s="36" t="s">
        <v>112</v>
      </c>
      <c r="B61" s="37" t="s">
        <v>113</v>
      </c>
      <c r="C61" s="38">
        <v>14178938.81000003</v>
      </c>
      <c r="D61" s="38">
        <v>1921265</v>
      </c>
      <c r="E61" s="38">
        <f t="shared" si="5"/>
        <v>12257673.81000003</v>
      </c>
      <c r="F61" s="39">
        <v>1846</v>
      </c>
      <c r="G61" s="38">
        <f t="shared" si="16"/>
        <v>6640.126657638153</v>
      </c>
      <c r="H61" s="40">
        <v>12380568</v>
      </c>
      <c r="I61" s="40">
        <f t="shared" si="17"/>
        <v>1798370.8100000303</v>
      </c>
      <c r="J61" s="40">
        <f t="shared" si="6"/>
        <v>974.1987053087921</v>
      </c>
      <c r="K61" s="38">
        <v>12440415.09</v>
      </c>
      <c r="L61" s="23">
        <v>1771</v>
      </c>
      <c r="M61" s="41">
        <f t="shared" si="18"/>
        <v>7024.51444946358</v>
      </c>
      <c r="N61" s="40">
        <v>13460193</v>
      </c>
      <c r="O61" s="38">
        <f t="shared" si="19"/>
        <v>-1019777.9100000001</v>
      </c>
      <c r="P61" s="38">
        <f t="shared" si="12"/>
        <v>-575.8203896103897</v>
      </c>
      <c r="Q61" s="38">
        <f t="shared" si="20"/>
        <v>182741.27999996953</v>
      </c>
      <c r="R61" s="38">
        <f t="shared" si="7"/>
        <v>384.3877918254266</v>
      </c>
      <c r="S61" s="38">
        <f t="shared" si="15"/>
        <v>-2818148.7200000305</v>
      </c>
      <c r="T61" s="38">
        <f t="shared" si="8"/>
        <v>-1550.019094919182</v>
      </c>
      <c r="U61" s="41" t="str">
        <f t="shared" si="9"/>
        <v>Met MOE</v>
      </c>
      <c r="V61" s="42" t="str">
        <f t="shared" si="10"/>
        <v>Met MOE</v>
      </c>
      <c r="W61" s="43" t="str">
        <f t="shared" si="11"/>
        <v>Failed Local Test</v>
      </c>
      <c r="X61" s="48" t="str">
        <f t="shared" si="14"/>
        <v>Failed Local per Pupil</v>
      </c>
      <c r="Y61" s="26" t="str">
        <f t="shared" si="13"/>
        <v>Met MOE</v>
      </c>
    </row>
    <row r="62" spans="1:25" ht="15.75">
      <c r="A62" s="36" t="s">
        <v>114</v>
      </c>
      <c r="B62" s="37" t="s">
        <v>115</v>
      </c>
      <c r="C62" s="38">
        <v>11736559.300000004</v>
      </c>
      <c r="D62" s="38">
        <v>1035483</v>
      </c>
      <c r="E62" s="38">
        <f t="shared" si="5"/>
        <v>10701076.300000004</v>
      </c>
      <c r="F62" s="39">
        <v>1646</v>
      </c>
      <c r="G62" s="38">
        <f t="shared" si="16"/>
        <v>6501.261421628193</v>
      </c>
      <c r="H62" s="40">
        <v>11647703</v>
      </c>
      <c r="I62" s="40">
        <f t="shared" si="17"/>
        <v>88856.30000000447</v>
      </c>
      <c r="J62" s="40">
        <f t="shared" si="6"/>
        <v>53.98317132442556</v>
      </c>
      <c r="K62" s="38">
        <v>11133713.19</v>
      </c>
      <c r="L62" s="23">
        <v>1626</v>
      </c>
      <c r="M62" s="41">
        <f t="shared" si="18"/>
        <v>6847.302084870848</v>
      </c>
      <c r="N62" s="40">
        <v>12991145</v>
      </c>
      <c r="O62" s="38">
        <f t="shared" si="19"/>
        <v>-1857431.8100000005</v>
      </c>
      <c r="P62" s="38">
        <f t="shared" si="12"/>
        <v>-1142.3319864698651</v>
      </c>
      <c r="Q62" s="38">
        <f t="shared" si="20"/>
        <v>432636.889999995</v>
      </c>
      <c r="R62" s="38">
        <f t="shared" si="7"/>
        <v>346.0406632426557</v>
      </c>
      <c r="S62" s="38">
        <f t="shared" si="15"/>
        <v>-1946288.110000005</v>
      </c>
      <c r="T62" s="38">
        <f t="shared" si="8"/>
        <v>-1196.3151577942906</v>
      </c>
      <c r="U62" s="41" t="str">
        <f t="shared" si="9"/>
        <v>Met MOE</v>
      </c>
      <c r="V62" s="42" t="str">
        <f t="shared" si="10"/>
        <v>Met MOE</v>
      </c>
      <c r="W62" s="43" t="str">
        <f t="shared" si="11"/>
        <v>Failed Local Test</v>
      </c>
      <c r="X62" s="48" t="str">
        <f t="shared" si="14"/>
        <v>Failed Local per Pupil</v>
      </c>
      <c r="Y62" s="26" t="str">
        <f t="shared" si="13"/>
        <v>Met MOE</v>
      </c>
    </row>
    <row r="63" spans="1:25" ht="15.75">
      <c r="A63" s="36" t="s">
        <v>116</v>
      </c>
      <c r="B63" s="37" t="s">
        <v>117</v>
      </c>
      <c r="C63" s="38">
        <v>29563779.49000001</v>
      </c>
      <c r="D63" s="38">
        <v>2947081.5</v>
      </c>
      <c r="E63" s="38">
        <f t="shared" si="5"/>
        <v>26616697.99000001</v>
      </c>
      <c r="F63" s="39">
        <v>3608</v>
      </c>
      <c r="G63" s="38">
        <f t="shared" si="16"/>
        <v>7377.133589246122</v>
      </c>
      <c r="H63" s="40">
        <v>19294449</v>
      </c>
      <c r="I63" s="40">
        <f t="shared" si="17"/>
        <v>10269330.49000001</v>
      </c>
      <c r="J63" s="40">
        <f t="shared" si="6"/>
        <v>2846.266765521067</v>
      </c>
      <c r="K63" s="38">
        <v>30314559.200000003</v>
      </c>
      <c r="L63" s="23">
        <v>3812</v>
      </c>
      <c r="M63" s="41">
        <f t="shared" si="18"/>
        <v>7952.402728226653</v>
      </c>
      <c r="N63" s="40">
        <v>22350046</v>
      </c>
      <c r="O63" s="38">
        <f t="shared" si="19"/>
        <v>7964513.200000003</v>
      </c>
      <c r="P63" s="38">
        <f t="shared" si="12"/>
        <v>2089.3266526757616</v>
      </c>
      <c r="Q63" s="38">
        <f t="shared" si="20"/>
        <v>3697861.2099999934</v>
      </c>
      <c r="R63" s="38">
        <f t="shared" si="7"/>
        <v>575.2691389805314</v>
      </c>
      <c r="S63" s="38">
        <f t="shared" si="15"/>
        <v>-2304817.2900000066</v>
      </c>
      <c r="T63" s="38">
        <f t="shared" si="8"/>
        <v>-756.9401128453055</v>
      </c>
      <c r="U63" s="41" t="str">
        <f t="shared" si="9"/>
        <v>Met MOE</v>
      </c>
      <c r="V63" s="42" t="str">
        <f t="shared" si="10"/>
        <v>Met MOE</v>
      </c>
      <c r="W63" s="43" t="str">
        <f t="shared" si="11"/>
        <v>Failed Local Test</v>
      </c>
      <c r="X63" s="48" t="str">
        <f t="shared" si="14"/>
        <v>Failed Local per Pupil</v>
      </c>
      <c r="Y63" s="26" t="str">
        <f t="shared" si="13"/>
        <v>Met MOE</v>
      </c>
    </row>
    <row r="64" spans="1:25" ht="15.75">
      <c r="A64" s="36" t="s">
        <v>118</v>
      </c>
      <c r="B64" s="37" t="s">
        <v>119</v>
      </c>
      <c r="C64" s="38">
        <v>2557936.780000001</v>
      </c>
      <c r="D64" s="38">
        <v>339520</v>
      </c>
      <c r="E64" s="38">
        <f t="shared" si="5"/>
        <v>2218416.780000001</v>
      </c>
      <c r="F64" s="39">
        <v>402</v>
      </c>
      <c r="G64" s="38">
        <f t="shared" si="16"/>
        <v>5518.44970149254</v>
      </c>
      <c r="H64" s="40">
        <v>2662610</v>
      </c>
      <c r="I64" s="40">
        <f t="shared" si="17"/>
        <v>-104673.21999999881</v>
      </c>
      <c r="J64" s="40">
        <f t="shared" si="6"/>
        <v>-260.381144278604</v>
      </c>
      <c r="K64" s="38">
        <v>2092932.7899999998</v>
      </c>
      <c r="L64" s="23">
        <v>416</v>
      </c>
      <c r="M64" s="41">
        <f t="shared" si="18"/>
        <v>5031.0884375</v>
      </c>
      <c r="N64" s="40">
        <v>2756899</v>
      </c>
      <c r="O64" s="38">
        <f t="shared" si="19"/>
        <v>-663966.2100000002</v>
      </c>
      <c r="P64" s="38">
        <f t="shared" si="12"/>
        <v>-1596.0726201923082</v>
      </c>
      <c r="Q64" s="38">
        <f t="shared" si="20"/>
        <v>-125483.99000000139</v>
      </c>
      <c r="R64" s="38">
        <f t="shared" si="7"/>
        <v>-487.36126399254044</v>
      </c>
      <c r="S64" s="38">
        <f t="shared" si="15"/>
        <v>-559292.9900000014</v>
      </c>
      <c r="T64" s="38">
        <f t="shared" si="8"/>
        <v>-1335.6914759137044</v>
      </c>
      <c r="U64" s="41" t="str">
        <f t="shared" si="9"/>
        <v>Failed Aggregate MOE</v>
      </c>
      <c r="V64" s="42" t="str">
        <f t="shared" si="10"/>
        <v>Failed PPC</v>
      </c>
      <c r="W64" s="43" t="str">
        <f t="shared" si="11"/>
        <v>Failed Local Test</v>
      </c>
      <c r="X64" s="48" t="str">
        <f t="shared" si="14"/>
        <v>Failed Local per Pupil</v>
      </c>
      <c r="Y64" s="26" t="str">
        <f t="shared" si="13"/>
        <v>Did Not Meet MOE</v>
      </c>
    </row>
    <row r="65" spans="1:25" ht="15.75">
      <c r="A65" s="36" t="s">
        <v>120</v>
      </c>
      <c r="B65" s="37" t="s">
        <v>121</v>
      </c>
      <c r="C65" s="38">
        <v>92634800.56000048</v>
      </c>
      <c r="D65" s="38" t="s">
        <v>736</v>
      </c>
      <c r="E65" s="38">
        <f t="shared" si="5"/>
        <v>92634800.56000048</v>
      </c>
      <c r="F65" s="39">
        <v>9051</v>
      </c>
      <c r="G65" s="38">
        <f t="shared" si="16"/>
        <v>10234.758652082695</v>
      </c>
      <c r="H65" s="40">
        <v>51031541</v>
      </c>
      <c r="I65" s="40">
        <f t="shared" si="17"/>
        <v>41603259.56000048</v>
      </c>
      <c r="J65" s="40">
        <f t="shared" si="6"/>
        <v>4596.53735056905</v>
      </c>
      <c r="K65" s="38">
        <v>92878255.26</v>
      </c>
      <c r="L65" s="23">
        <v>9264</v>
      </c>
      <c r="M65" s="41">
        <f t="shared" si="18"/>
        <v>10025.718400259067</v>
      </c>
      <c r="N65" s="40">
        <v>54939548</v>
      </c>
      <c r="O65" s="38">
        <f t="shared" si="19"/>
        <v>37938707.260000005</v>
      </c>
      <c r="P65" s="38">
        <f t="shared" si="12"/>
        <v>4095.2835988773754</v>
      </c>
      <c r="Q65" s="38">
        <f t="shared" si="20"/>
        <v>243454.69999952614</v>
      </c>
      <c r="R65" s="38">
        <f t="shared" si="7"/>
        <v>-209.04025182362784</v>
      </c>
      <c r="S65" s="38">
        <f t="shared" si="15"/>
        <v>-3664552.300000474</v>
      </c>
      <c r="T65" s="38">
        <f t="shared" si="8"/>
        <v>-501.253751691675</v>
      </c>
      <c r="U65" s="41" t="str">
        <f t="shared" si="9"/>
        <v>Met MOE</v>
      </c>
      <c r="V65" s="42" t="str">
        <f t="shared" si="10"/>
        <v>Failed PPC</v>
      </c>
      <c r="W65" s="43" t="str">
        <f t="shared" si="11"/>
        <v>Failed Local Test</v>
      </c>
      <c r="X65" s="48" t="str">
        <f t="shared" si="14"/>
        <v>Failed Local per Pupil</v>
      </c>
      <c r="Y65" s="26" t="str">
        <f t="shared" si="13"/>
        <v>Met MOE</v>
      </c>
    </row>
    <row r="66" spans="1:25" ht="15.75">
      <c r="A66" s="36" t="s">
        <v>122</v>
      </c>
      <c r="B66" s="37" t="s">
        <v>123</v>
      </c>
      <c r="C66" s="38">
        <v>3019173.4299999997</v>
      </c>
      <c r="D66" s="38">
        <v>427997</v>
      </c>
      <c r="E66" s="38">
        <f t="shared" si="5"/>
        <v>2591176.4299999997</v>
      </c>
      <c r="F66" s="39">
        <v>423</v>
      </c>
      <c r="G66" s="38">
        <f t="shared" si="16"/>
        <v>6125.7126004728125</v>
      </c>
      <c r="H66" s="40">
        <v>2092011</v>
      </c>
      <c r="I66" s="40">
        <f t="shared" si="17"/>
        <v>927162.4299999997</v>
      </c>
      <c r="J66" s="40">
        <f t="shared" si="6"/>
        <v>2191.8733569739948</v>
      </c>
      <c r="K66" s="38">
        <v>2725758.3200000003</v>
      </c>
      <c r="L66" s="23">
        <v>390</v>
      </c>
      <c r="M66" s="41">
        <f t="shared" si="18"/>
        <v>6989.1238974358985</v>
      </c>
      <c r="N66" s="40">
        <v>2625504</v>
      </c>
      <c r="O66" s="38">
        <f t="shared" si="19"/>
        <v>100254.3200000003</v>
      </c>
      <c r="P66" s="38">
        <f t="shared" si="12"/>
        <v>257.0623589743597</v>
      </c>
      <c r="Q66" s="38">
        <f t="shared" si="20"/>
        <v>134581.8900000006</v>
      </c>
      <c r="R66" s="38">
        <f t="shared" si="7"/>
        <v>863.411296963086</v>
      </c>
      <c r="S66" s="38">
        <f t="shared" si="15"/>
        <v>-826908.1099999994</v>
      </c>
      <c r="T66" s="38">
        <f t="shared" si="8"/>
        <v>-1934.810997999635</v>
      </c>
      <c r="U66" s="41" t="str">
        <f t="shared" si="9"/>
        <v>Met MOE</v>
      </c>
      <c r="V66" s="42" t="str">
        <f t="shared" si="10"/>
        <v>Met MOE</v>
      </c>
      <c r="W66" s="43" t="str">
        <f t="shared" si="11"/>
        <v>Failed Local Test</v>
      </c>
      <c r="X66" s="48" t="str">
        <f t="shared" si="14"/>
        <v>Failed Local per Pupil</v>
      </c>
      <c r="Y66" s="26" t="str">
        <f t="shared" si="13"/>
        <v>Met MOE</v>
      </c>
    </row>
    <row r="67" spans="1:25" ht="15.75">
      <c r="A67" s="36" t="s">
        <v>124</v>
      </c>
      <c r="B67" s="37" t="s">
        <v>125</v>
      </c>
      <c r="C67" s="38">
        <v>366168.03</v>
      </c>
      <c r="D67" s="38">
        <v>61639.5</v>
      </c>
      <c r="E67" s="38">
        <f t="shared" si="5"/>
        <v>304528.53</v>
      </c>
      <c r="F67" s="39">
        <v>83</v>
      </c>
      <c r="G67" s="38">
        <f t="shared" si="16"/>
        <v>3669.01843373494</v>
      </c>
      <c r="H67" s="40">
        <v>333510</v>
      </c>
      <c r="I67" s="40">
        <f t="shared" si="17"/>
        <v>32658.030000000028</v>
      </c>
      <c r="J67" s="40">
        <f t="shared" si="6"/>
        <v>393.47024096385576</v>
      </c>
      <c r="K67" s="38">
        <v>254813.18</v>
      </c>
      <c r="L67" s="23">
        <v>76</v>
      </c>
      <c r="M67" s="41">
        <f t="shared" si="18"/>
        <v>3352.805</v>
      </c>
      <c r="N67" s="40">
        <v>356187</v>
      </c>
      <c r="O67" s="38">
        <f t="shared" si="19"/>
        <v>-101373.82</v>
      </c>
      <c r="P67" s="38">
        <f t="shared" si="12"/>
        <v>-1333.8660526315791</v>
      </c>
      <c r="Q67" s="38">
        <f t="shared" si="20"/>
        <v>-49715.350000000035</v>
      </c>
      <c r="R67" s="38">
        <f t="shared" si="7"/>
        <v>-316.2134337349403</v>
      </c>
      <c r="S67" s="38">
        <f t="shared" si="15"/>
        <v>-134031.85000000003</v>
      </c>
      <c r="T67" s="38">
        <f t="shared" si="8"/>
        <v>-1727.3362935954349</v>
      </c>
      <c r="U67" s="41" t="str">
        <f t="shared" si="9"/>
        <v>Failed Aggregate MOE</v>
      </c>
      <c r="V67" s="42" t="str">
        <f t="shared" si="10"/>
        <v>Failed PPC</v>
      </c>
      <c r="W67" s="43" t="str">
        <f t="shared" si="11"/>
        <v>Failed Local Test</v>
      </c>
      <c r="X67" s="48" t="str">
        <f t="shared" si="14"/>
        <v>Failed Local per Pupil</v>
      </c>
      <c r="Y67" s="26" t="str">
        <f t="shared" si="13"/>
        <v>Did Not Meet MOE</v>
      </c>
    </row>
    <row r="68" spans="1:25" ht="15.75">
      <c r="A68" s="36" t="s">
        <v>126</v>
      </c>
      <c r="B68" s="37" t="s">
        <v>127</v>
      </c>
      <c r="C68" s="38">
        <v>11589689.38999999</v>
      </c>
      <c r="D68" s="38">
        <v>1244684.5</v>
      </c>
      <c r="E68" s="38">
        <f t="shared" si="5"/>
        <v>10345004.88999999</v>
      </c>
      <c r="F68" s="39">
        <v>1311</v>
      </c>
      <c r="G68" s="38">
        <f t="shared" si="16"/>
        <v>7890.926689549954</v>
      </c>
      <c r="H68" s="40">
        <v>7228531</v>
      </c>
      <c r="I68" s="40">
        <f t="shared" si="17"/>
        <v>4361158.389999989</v>
      </c>
      <c r="J68" s="40">
        <f t="shared" si="6"/>
        <v>3326.589160945835</v>
      </c>
      <c r="K68" s="38">
        <v>10607312.32</v>
      </c>
      <c r="L68" s="23">
        <v>1280</v>
      </c>
      <c r="M68" s="41">
        <f t="shared" si="18"/>
        <v>8286.96275</v>
      </c>
      <c r="N68" s="40">
        <v>8265807</v>
      </c>
      <c r="O68" s="38">
        <f t="shared" si="19"/>
        <v>2341505.3200000003</v>
      </c>
      <c r="P68" s="38">
        <f t="shared" si="12"/>
        <v>1829.3010312500003</v>
      </c>
      <c r="Q68" s="38">
        <f t="shared" si="20"/>
        <v>262307.4300000109</v>
      </c>
      <c r="R68" s="38">
        <f t="shared" si="7"/>
        <v>396.03606045004653</v>
      </c>
      <c r="S68" s="38">
        <f t="shared" si="15"/>
        <v>-2019653.0699999891</v>
      </c>
      <c r="T68" s="38">
        <f t="shared" si="8"/>
        <v>-1497.2881296958346</v>
      </c>
      <c r="U68" s="41" t="str">
        <f t="shared" si="9"/>
        <v>Met MOE</v>
      </c>
      <c r="V68" s="42" t="str">
        <f t="shared" si="10"/>
        <v>Met MOE</v>
      </c>
      <c r="W68" s="43" t="str">
        <f t="shared" si="11"/>
        <v>Failed Local Test</v>
      </c>
      <c r="X68" s="48" t="str">
        <f t="shared" si="14"/>
        <v>Failed Local per Pupil</v>
      </c>
      <c r="Y68" s="26" t="str">
        <f t="shared" si="13"/>
        <v>Met MOE</v>
      </c>
    </row>
    <row r="69" spans="1:25" ht="15.75">
      <c r="A69" s="36" t="s">
        <v>128</v>
      </c>
      <c r="B69" s="37" t="s">
        <v>129</v>
      </c>
      <c r="C69" s="38">
        <v>5405855.809999994</v>
      </c>
      <c r="D69" s="38" t="s">
        <v>737</v>
      </c>
      <c r="E69" s="38">
        <f>IF(D69="Optional EIS ",C69,C69-D69)</f>
        <v>5405855.809999994</v>
      </c>
      <c r="F69" s="39">
        <v>719</v>
      </c>
      <c r="G69" s="38">
        <f t="shared" si="16"/>
        <v>7518.575535465917</v>
      </c>
      <c r="H69" s="40">
        <v>4652363</v>
      </c>
      <c r="I69" s="40">
        <f t="shared" si="17"/>
        <v>753492.809999994</v>
      </c>
      <c r="J69" s="40">
        <f t="shared" si="6"/>
        <v>1047.9733101529819</v>
      </c>
      <c r="K69" s="38">
        <v>5100808.6899999995</v>
      </c>
      <c r="L69" s="23">
        <v>711</v>
      </c>
      <c r="M69" s="41">
        <f t="shared" si="18"/>
        <v>7174.133178621659</v>
      </c>
      <c r="N69" s="40">
        <v>5742425</v>
      </c>
      <c r="O69" s="38">
        <f t="shared" si="19"/>
        <v>-641616.3100000005</v>
      </c>
      <c r="P69" s="38">
        <f t="shared" si="12"/>
        <v>-902.4139381153312</v>
      </c>
      <c r="Q69" s="38">
        <f t="shared" si="20"/>
        <v>-305047.1199999945</v>
      </c>
      <c r="R69" s="38">
        <f t="shared" si="7"/>
        <v>-344.44235684425803</v>
      </c>
      <c r="S69" s="38">
        <f t="shared" si="15"/>
        <v>-1395109.1199999945</v>
      </c>
      <c r="T69" s="38">
        <f t="shared" si="8"/>
        <v>-1950.3872482683132</v>
      </c>
      <c r="U69" s="41" t="str">
        <f t="shared" si="9"/>
        <v>Failed Aggregate MOE</v>
      </c>
      <c r="V69" s="42" t="str">
        <f t="shared" si="10"/>
        <v>Failed PPC</v>
      </c>
      <c r="W69" s="43" t="str">
        <f t="shared" si="11"/>
        <v>Failed Local Test</v>
      </c>
      <c r="X69" s="48" t="str">
        <f t="shared" si="14"/>
        <v>Failed Local per Pupil</v>
      </c>
      <c r="Y69" s="26" t="str">
        <f t="shared" si="13"/>
        <v>Did Not Meet MOE</v>
      </c>
    </row>
    <row r="70" spans="1:25" ht="15.75">
      <c r="A70" s="36" t="s">
        <v>130</v>
      </c>
      <c r="B70" s="37" t="s">
        <v>131</v>
      </c>
      <c r="C70" s="38">
        <v>2097124.4100000001</v>
      </c>
      <c r="D70" s="38">
        <v>421946.5</v>
      </c>
      <c r="E70" s="38">
        <f t="shared" si="5"/>
        <v>1675177.9100000001</v>
      </c>
      <c r="F70" s="39">
        <v>394</v>
      </c>
      <c r="G70" s="38">
        <f aca="true" t="shared" si="21" ref="G70:G101">E70/F70</f>
        <v>4251.720583756345</v>
      </c>
      <c r="H70" s="40">
        <v>2235006</v>
      </c>
      <c r="I70" s="40">
        <f aca="true" t="shared" si="22" ref="I70:I101">C70-H70</f>
        <v>-137881.58999999985</v>
      </c>
      <c r="J70" s="40">
        <f t="shared" si="6"/>
        <v>-349.9532741116748</v>
      </c>
      <c r="K70" s="38">
        <v>2018063.23</v>
      </c>
      <c r="L70" s="23">
        <v>348</v>
      </c>
      <c r="M70" s="41">
        <f aca="true" t="shared" si="23" ref="M70:M101">K70/L70</f>
        <v>5799.032270114943</v>
      </c>
      <c r="N70" s="40">
        <v>2275710</v>
      </c>
      <c r="O70" s="38">
        <f aca="true" t="shared" si="24" ref="O70:O101">K70-N70</f>
        <v>-257646.77000000002</v>
      </c>
      <c r="P70" s="38">
        <f t="shared" si="12"/>
        <v>-740.3642816091955</v>
      </c>
      <c r="Q70" s="38">
        <f aca="true" t="shared" si="25" ref="Q70:Q101">K70-E70</f>
        <v>342885.31999999983</v>
      </c>
      <c r="R70" s="38">
        <f t="shared" si="7"/>
        <v>1547.3116863585974</v>
      </c>
      <c r="S70" s="38">
        <f t="shared" si="15"/>
        <v>-119765.18000000017</v>
      </c>
      <c r="T70" s="38">
        <f t="shared" si="8"/>
        <v>-390.4110074975207</v>
      </c>
      <c r="U70" s="41" t="str">
        <f t="shared" si="9"/>
        <v>Met MOE</v>
      </c>
      <c r="V70" s="42" t="str">
        <f t="shared" si="10"/>
        <v>Met MOE</v>
      </c>
      <c r="W70" s="43" t="str">
        <f t="shared" si="11"/>
        <v>Failed Local Test</v>
      </c>
      <c r="X70" s="48" t="str">
        <f t="shared" si="14"/>
        <v>Failed Local per Pupil</v>
      </c>
      <c r="Y70" s="26" t="str">
        <f t="shared" si="13"/>
        <v>Met MOE</v>
      </c>
    </row>
    <row r="71" spans="1:25" ht="15.75">
      <c r="A71" s="36" t="s">
        <v>132</v>
      </c>
      <c r="B71" s="37" t="s">
        <v>133</v>
      </c>
      <c r="C71" s="38">
        <v>2598976.019999999</v>
      </c>
      <c r="D71" s="38">
        <v>221198</v>
      </c>
      <c r="E71" s="38">
        <f aca="true" t="shared" si="26" ref="E71:E134">IF(D71="did not meet",C71,C71-D71)</f>
        <v>2377778.019999999</v>
      </c>
      <c r="F71" s="39">
        <v>246</v>
      </c>
      <c r="G71" s="38">
        <f t="shared" si="21"/>
        <v>9665.764308943086</v>
      </c>
      <c r="H71" s="40">
        <v>1795764</v>
      </c>
      <c r="I71" s="40">
        <f t="shared" si="22"/>
        <v>803212.0199999991</v>
      </c>
      <c r="J71" s="40">
        <f aca="true" t="shared" si="27" ref="J71:J134">+I71/F71</f>
        <v>3265.0895121951185</v>
      </c>
      <c r="K71" s="38">
        <v>2017610.19</v>
      </c>
      <c r="L71" s="23">
        <v>243</v>
      </c>
      <c r="M71" s="41">
        <f t="shared" si="23"/>
        <v>8302.922592592593</v>
      </c>
      <c r="N71" s="40">
        <v>1754824</v>
      </c>
      <c r="O71" s="38">
        <f t="shared" si="24"/>
        <v>262786.18999999994</v>
      </c>
      <c r="P71" s="38">
        <f t="shared" si="12"/>
        <v>1081.424650205761</v>
      </c>
      <c r="Q71" s="38">
        <f t="shared" si="25"/>
        <v>-360167.82999999914</v>
      </c>
      <c r="R71" s="38">
        <f aca="true" t="shared" si="28" ref="R71:R134">+M71-G71</f>
        <v>-1362.8417163504928</v>
      </c>
      <c r="S71" s="38">
        <f t="shared" si="15"/>
        <v>-540425.8299999991</v>
      </c>
      <c r="T71" s="38">
        <f aca="true" t="shared" si="29" ref="T71:T134">IF(P71=" "," ",+P71-J71)</f>
        <v>-2183.6648619893576</v>
      </c>
      <c r="U71" s="41" t="str">
        <f aca="true" t="shared" si="30" ref="U71:U134">IF(Q71&gt;0,"Met MOE","Failed Aggregate MOE")</f>
        <v>Failed Aggregate MOE</v>
      </c>
      <c r="V71" s="42" t="str">
        <f aca="true" t="shared" si="31" ref="V71:V134">IF(R71&gt;0,"Met MOE","Failed PPC")</f>
        <v>Failed PPC</v>
      </c>
      <c r="W71" s="43" t="str">
        <f t="shared" si="11"/>
        <v>Failed Local Test</v>
      </c>
      <c r="X71" s="48" t="str">
        <f t="shared" si="14"/>
        <v>Failed Local per Pupil</v>
      </c>
      <c r="Y71" s="26" t="str">
        <f t="shared" si="13"/>
        <v>Did Not Meet MOE</v>
      </c>
    </row>
    <row r="72" spans="1:25" ht="15.75">
      <c r="A72" s="36" t="s">
        <v>134</v>
      </c>
      <c r="B72" s="37" t="s">
        <v>135</v>
      </c>
      <c r="C72" s="38">
        <v>123042292.6500006</v>
      </c>
      <c r="D72" s="38">
        <v>15075644.5</v>
      </c>
      <c r="E72" s="38">
        <f t="shared" si="26"/>
        <v>107966648.1500006</v>
      </c>
      <c r="F72" s="39">
        <v>17417</v>
      </c>
      <c r="G72" s="38">
        <f t="shared" si="21"/>
        <v>6198.923359361578</v>
      </c>
      <c r="H72" s="40">
        <v>101564642</v>
      </c>
      <c r="I72" s="40">
        <f t="shared" si="22"/>
        <v>21477650.650000602</v>
      </c>
      <c r="J72" s="40">
        <f t="shared" si="27"/>
        <v>1233.1429436757537</v>
      </c>
      <c r="K72" s="38">
        <v>119706226.06000002</v>
      </c>
      <c r="L72" s="23">
        <v>17289</v>
      </c>
      <c r="M72" s="41">
        <f t="shared" si="23"/>
        <v>6923.837472381284</v>
      </c>
      <c r="N72" s="40">
        <v>110657085</v>
      </c>
      <c r="O72" s="38">
        <f t="shared" si="24"/>
        <v>9049141.060000017</v>
      </c>
      <c r="P72" s="38">
        <f t="shared" si="12"/>
        <v>523.4045381456427</v>
      </c>
      <c r="Q72" s="38">
        <f t="shared" si="25"/>
        <v>11739577.909999415</v>
      </c>
      <c r="R72" s="38">
        <f t="shared" si="28"/>
        <v>724.9141130197058</v>
      </c>
      <c r="S72" s="38">
        <f t="shared" si="15"/>
        <v>-12428509.590000585</v>
      </c>
      <c r="T72" s="38">
        <f t="shared" si="29"/>
        <v>-709.738405530111</v>
      </c>
      <c r="U72" s="41" t="str">
        <f t="shared" si="30"/>
        <v>Met MOE</v>
      </c>
      <c r="V72" s="42" t="str">
        <f t="shared" si="31"/>
        <v>Met MOE</v>
      </c>
      <c r="W72" s="43" t="str">
        <f t="shared" si="11"/>
        <v>Failed Local Test</v>
      </c>
      <c r="X72" s="48" t="str">
        <f t="shared" si="14"/>
        <v>Failed Local per Pupil</v>
      </c>
      <c r="Y72" s="26" t="str">
        <f t="shared" si="13"/>
        <v>Met MOE</v>
      </c>
    </row>
    <row r="73" spans="1:25" ht="15.75">
      <c r="A73" s="36" t="s">
        <v>136</v>
      </c>
      <c r="B73" s="37" t="s">
        <v>137</v>
      </c>
      <c r="C73" s="38">
        <v>5813835.930000003</v>
      </c>
      <c r="D73" s="38">
        <v>674125</v>
      </c>
      <c r="E73" s="38">
        <f t="shared" si="26"/>
        <v>5139710.930000003</v>
      </c>
      <c r="F73" s="39">
        <v>995</v>
      </c>
      <c r="G73" s="38">
        <f t="shared" si="21"/>
        <v>5165.538623115582</v>
      </c>
      <c r="H73" s="40">
        <v>5696533</v>
      </c>
      <c r="I73" s="40">
        <f t="shared" si="22"/>
        <v>117302.93000000343</v>
      </c>
      <c r="J73" s="40">
        <f t="shared" si="27"/>
        <v>117.89239195980244</v>
      </c>
      <c r="K73" s="38">
        <v>5759222.71</v>
      </c>
      <c r="L73" s="23">
        <v>979</v>
      </c>
      <c r="M73" s="41">
        <f t="shared" si="23"/>
        <v>5882.760684371808</v>
      </c>
      <c r="N73" s="40">
        <v>5941712</v>
      </c>
      <c r="O73" s="38">
        <f t="shared" si="24"/>
        <v>-182489.29000000004</v>
      </c>
      <c r="P73" s="38">
        <f t="shared" si="12"/>
        <v>-186.40376915219616</v>
      </c>
      <c r="Q73" s="38">
        <f t="shared" si="25"/>
        <v>619511.7799999965</v>
      </c>
      <c r="R73" s="38">
        <f t="shared" si="28"/>
        <v>717.222061256226</v>
      </c>
      <c r="S73" s="38">
        <f t="shared" si="15"/>
        <v>-299792.22000000346</v>
      </c>
      <c r="T73" s="38">
        <f t="shared" si="29"/>
        <v>-304.2961611119986</v>
      </c>
      <c r="U73" s="41" t="str">
        <f t="shared" si="30"/>
        <v>Met MOE</v>
      </c>
      <c r="V73" s="42" t="str">
        <f t="shared" si="31"/>
        <v>Met MOE</v>
      </c>
      <c r="W73" s="43" t="str">
        <f t="shared" si="11"/>
        <v>Failed Local Test</v>
      </c>
      <c r="X73" s="48" t="str">
        <f t="shared" si="14"/>
        <v>Failed Local per Pupil</v>
      </c>
      <c r="Y73" s="26" t="str">
        <f t="shared" si="13"/>
        <v>Met MOE</v>
      </c>
    </row>
    <row r="74" spans="1:25" ht="15.75">
      <c r="A74" s="36" t="s">
        <v>138</v>
      </c>
      <c r="B74" s="37" t="s">
        <v>139</v>
      </c>
      <c r="C74" s="38">
        <v>19941379.700000014</v>
      </c>
      <c r="D74" s="38">
        <v>2481688</v>
      </c>
      <c r="E74" s="38">
        <f t="shared" si="26"/>
        <v>17459691.700000014</v>
      </c>
      <c r="F74" s="39">
        <v>2686</v>
      </c>
      <c r="G74" s="38">
        <f t="shared" si="21"/>
        <v>6500.25752047655</v>
      </c>
      <c r="H74" s="40">
        <v>15604860</v>
      </c>
      <c r="I74" s="40">
        <f t="shared" si="22"/>
        <v>4336519.700000014</v>
      </c>
      <c r="J74" s="40">
        <f t="shared" si="27"/>
        <v>1614.4898361876449</v>
      </c>
      <c r="K74" s="38">
        <v>16848981.34</v>
      </c>
      <c r="L74" s="23">
        <v>2641</v>
      </c>
      <c r="M74" s="41">
        <f t="shared" si="23"/>
        <v>6379.773320711852</v>
      </c>
      <c r="N74" s="40">
        <v>16149454</v>
      </c>
      <c r="O74" s="38">
        <f t="shared" si="24"/>
        <v>699527.3399999999</v>
      </c>
      <c r="P74" s="38">
        <f t="shared" si="12"/>
        <v>264.8721469140477</v>
      </c>
      <c r="Q74" s="38">
        <f t="shared" si="25"/>
        <v>-610710.3600000143</v>
      </c>
      <c r="R74" s="38">
        <f t="shared" si="28"/>
        <v>-120.48419976469813</v>
      </c>
      <c r="S74" s="38">
        <f t="shared" si="15"/>
        <v>-3636992.3600000143</v>
      </c>
      <c r="T74" s="38">
        <f t="shared" si="29"/>
        <v>-1349.617689273597</v>
      </c>
      <c r="U74" s="41" t="str">
        <f t="shared" si="30"/>
        <v>Failed Aggregate MOE</v>
      </c>
      <c r="V74" s="42" t="str">
        <f t="shared" si="31"/>
        <v>Failed PPC</v>
      </c>
      <c r="W74" s="43" t="str">
        <f aca="true" t="shared" si="32" ref="W74:W137">IF(S74&gt;0,"Met MOE","Failed Local Test")</f>
        <v>Failed Local Test</v>
      </c>
      <c r="X74" s="48" t="str">
        <f t="shared" si="14"/>
        <v>Failed Local per Pupil</v>
      </c>
      <c r="Y74" s="26" t="str">
        <f t="shared" si="13"/>
        <v>Did Not Meet MOE</v>
      </c>
    </row>
    <row r="75" spans="1:25" ht="15.75">
      <c r="A75" s="36" t="s">
        <v>140</v>
      </c>
      <c r="B75" s="37" t="s">
        <v>141</v>
      </c>
      <c r="C75" s="38">
        <v>957672.8900000001</v>
      </c>
      <c r="D75" s="38">
        <v>125353</v>
      </c>
      <c r="E75" s="38">
        <f t="shared" si="26"/>
        <v>832319.8900000001</v>
      </c>
      <c r="F75" s="39">
        <v>114</v>
      </c>
      <c r="G75" s="38">
        <f t="shared" si="21"/>
        <v>7301.051666666668</v>
      </c>
      <c r="H75" s="40">
        <v>1255804</v>
      </c>
      <c r="I75" s="40">
        <f t="shared" si="22"/>
        <v>-298131.10999999987</v>
      </c>
      <c r="J75" s="40">
        <f t="shared" si="27"/>
        <v>-2615.1851754385953</v>
      </c>
      <c r="K75" s="38">
        <v>581088.86</v>
      </c>
      <c r="L75" s="23">
        <v>160</v>
      </c>
      <c r="M75" s="41">
        <f t="shared" si="23"/>
        <v>3631.805375</v>
      </c>
      <c r="N75" s="40">
        <v>1138954</v>
      </c>
      <c r="O75" s="38">
        <f t="shared" si="24"/>
        <v>-557865.14</v>
      </c>
      <c r="P75" s="38">
        <f aca="true" t="shared" si="33" ref="P75:P138">+O75/L75</f>
        <v>-3486.657125</v>
      </c>
      <c r="Q75" s="38">
        <f t="shared" si="25"/>
        <v>-251231.03000000014</v>
      </c>
      <c r="R75" s="38">
        <f t="shared" si="28"/>
        <v>-3669.246291666668</v>
      </c>
      <c r="S75" s="38">
        <f t="shared" si="15"/>
        <v>-259734.03000000014</v>
      </c>
      <c r="T75" s="38">
        <f t="shared" si="29"/>
        <v>-871.4719495614049</v>
      </c>
      <c r="U75" s="41" t="str">
        <f t="shared" si="30"/>
        <v>Failed Aggregate MOE</v>
      </c>
      <c r="V75" s="42" t="str">
        <f t="shared" si="31"/>
        <v>Failed PPC</v>
      </c>
      <c r="W75" s="43" t="str">
        <f t="shared" si="32"/>
        <v>Failed Local Test</v>
      </c>
      <c r="X75" s="48" t="str">
        <f t="shared" si="14"/>
        <v>Failed Local per Pupil</v>
      </c>
      <c r="Y75" s="26" t="str">
        <f aca="true" t="shared" si="34" ref="Y75:Y138">IF(U75="Met MOE","Met MOE",IF(V75="Met MOE","Met MOE",IF(W75="Met MOE","Met MOE",IF(X75="Met MOE","Met MOE","Did Not Meet MOE"))))</f>
        <v>Did Not Meet MOE</v>
      </c>
    </row>
    <row r="76" spans="1:25" ht="15.75">
      <c r="A76" s="36" t="s">
        <v>142</v>
      </c>
      <c r="B76" s="37" t="s">
        <v>143</v>
      </c>
      <c r="C76" s="38">
        <v>4094181.8699999987</v>
      </c>
      <c r="D76" s="38" t="s">
        <v>736</v>
      </c>
      <c r="E76" s="38">
        <f t="shared" si="26"/>
        <v>4094181.8699999987</v>
      </c>
      <c r="F76" s="39">
        <v>622</v>
      </c>
      <c r="G76" s="38">
        <f t="shared" si="21"/>
        <v>6582.285964630223</v>
      </c>
      <c r="H76" s="40">
        <v>4046384</v>
      </c>
      <c r="I76" s="40">
        <f t="shared" si="22"/>
        <v>47797.869999998715</v>
      </c>
      <c r="J76" s="40">
        <f t="shared" si="27"/>
        <v>76.84545016076964</v>
      </c>
      <c r="K76" s="38">
        <v>4035977.19</v>
      </c>
      <c r="L76" s="23">
        <v>616</v>
      </c>
      <c r="M76" s="41">
        <f t="shared" si="23"/>
        <v>6551.911022727272</v>
      </c>
      <c r="N76" s="40">
        <v>4153607</v>
      </c>
      <c r="O76" s="38">
        <f t="shared" si="24"/>
        <v>-117629.81000000006</v>
      </c>
      <c r="P76" s="38">
        <f t="shared" si="33"/>
        <v>-190.95748376623385</v>
      </c>
      <c r="Q76" s="38">
        <f t="shared" si="25"/>
        <v>-58204.67999999877</v>
      </c>
      <c r="R76" s="38">
        <f t="shared" si="28"/>
        <v>-30.374941902950923</v>
      </c>
      <c r="S76" s="38">
        <f t="shared" si="15"/>
        <v>-165427.67999999877</v>
      </c>
      <c r="T76" s="38">
        <f t="shared" si="29"/>
        <v>-267.8029339270035</v>
      </c>
      <c r="U76" s="41" t="str">
        <f t="shared" si="30"/>
        <v>Failed Aggregate MOE</v>
      </c>
      <c r="V76" s="42" t="str">
        <f t="shared" si="31"/>
        <v>Failed PPC</v>
      </c>
      <c r="W76" s="43" t="str">
        <f t="shared" si="32"/>
        <v>Failed Local Test</v>
      </c>
      <c r="X76" s="48" t="str">
        <f aca="true" t="shared" si="35" ref="X76:X139">IF(T76&gt;0,"Met MOE","Failed Local per Pupil")</f>
        <v>Failed Local per Pupil</v>
      </c>
      <c r="Y76" s="26" t="str">
        <f t="shared" si="34"/>
        <v>Did Not Meet MOE</v>
      </c>
    </row>
    <row r="77" spans="1:25" ht="15.75">
      <c r="A77" s="36" t="s">
        <v>144</v>
      </c>
      <c r="B77" s="37" t="s">
        <v>145</v>
      </c>
      <c r="C77" s="38">
        <v>2147299.9200000004</v>
      </c>
      <c r="D77" s="38">
        <v>459686</v>
      </c>
      <c r="E77" s="38">
        <f t="shared" si="26"/>
        <v>1687613.9200000004</v>
      </c>
      <c r="F77" s="39">
        <v>345</v>
      </c>
      <c r="G77" s="38">
        <f t="shared" si="21"/>
        <v>4891.634550724639</v>
      </c>
      <c r="H77" s="40">
        <v>1541761</v>
      </c>
      <c r="I77" s="40">
        <f t="shared" si="22"/>
        <v>605538.9200000004</v>
      </c>
      <c r="J77" s="40">
        <f t="shared" si="27"/>
        <v>1755.18527536232</v>
      </c>
      <c r="K77" s="38">
        <v>1599556.49</v>
      </c>
      <c r="L77" s="23">
        <v>342</v>
      </c>
      <c r="M77" s="41">
        <f t="shared" si="23"/>
        <v>4677.065760233918</v>
      </c>
      <c r="N77" s="40">
        <v>1757465</v>
      </c>
      <c r="O77" s="38">
        <f t="shared" si="24"/>
        <v>-157908.51</v>
      </c>
      <c r="P77" s="38">
        <f t="shared" si="33"/>
        <v>-461.72078947368425</v>
      </c>
      <c r="Q77" s="38">
        <f t="shared" si="25"/>
        <v>-88057.4300000004</v>
      </c>
      <c r="R77" s="38">
        <f t="shared" si="28"/>
        <v>-214.56879049072086</v>
      </c>
      <c r="S77" s="38">
        <f t="shared" si="15"/>
        <v>-763447.4300000004</v>
      </c>
      <c r="T77" s="38">
        <f t="shared" si="29"/>
        <v>-2216.906064836004</v>
      </c>
      <c r="U77" s="41" t="str">
        <f t="shared" si="30"/>
        <v>Failed Aggregate MOE</v>
      </c>
      <c r="V77" s="42" t="str">
        <f t="shared" si="31"/>
        <v>Failed PPC</v>
      </c>
      <c r="W77" s="43" t="str">
        <f t="shared" si="32"/>
        <v>Failed Local Test</v>
      </c>
      <c r="X77" s="48" t="str">
        <f t="shared" si="35"/>
        <v>Failed Local per Pupil</v>
      </c>
      <c r="Y77" s="26" t="str">
        <f t="shared" si="34"/>
        <v>Did Not Meet MOE</v>
      </c>
    </row>
    <row r="78" spans="1:25" ht="15.75">
      <c r="A78" s="36" t="s">
        <v>146</v>
      </c>
      <c r="B78" s="37" t="s">
        <v>147</v>
      </c>
      <c r="C78" s="38">
        <v>2359732.97</v>
      </c>
      <c r="D78" s="38">
        <v>343749</v>
      </c>
      <c r="E78" s="38">
        <f t="shared" si="26"/>
        <v>2015983.9700000002</v>
      </c>
      <c r="F78" s="39">
        <v>328</v>
      </c>
      <c r="G78" s="38">
        <f t="shared" si="21"/>
        <v>6146.292591463415</v>
      </c>
      <c r="H78" s="40">
        <v>2183939</v>
      </c>
      <c r="I78" s="40">
        <f t="shared" si="22"/>
        <v>175793.9700000002</v>
      </c>
      <c r="J78" s="40">
        <f t="shared" si="27"/>
        <v>535.9572256097567</v>
      </c>
      <c r="K78" s="38">
        <v>2296809.51</v>
      </c>
      <c r="L78" s="23">
        <v>341</v>
      </c>
      <c r="M78" s="41">
        <f t="shared" si="23"/>
        <v>6735.511759530791</v>
      </c>
      <c r="N78" s="40">
        <v>2284279</v>
      </c>
      <c r="O78" s="38">
        <f t="shared" si="24"/>
        <v>12530.509999999776</v>
      </c>
      <c r="P78" s="38">
        <f t="shared" si="33"/>
        <v>36.74636363636298</v>
      </c>
      <c r="Q78" s="38">
        <f t="shared" si="25"/>
        <v>280825.5399999996</v>
      </c>
      <c r="R78" s="38">
        <f t="shared" si="28"/>
        <v>589.2191680673759</v>
      </c>
      <c r="S78" s="38">
        <f aca="true" t="shared" si="36" ref="S78:S141">O78-I78</f>
        <v>-163263.46000000043</v>
      </c>
      <c r="T78" s="38">
        <f t="shared" si="29"/>
        <v>-499.2108619733938</v>
      </c>
      <c r="U78" s="41" t="str">
        <f t="shared" si="30"/>
        <v>Met MOE</v>
      </c>
      <c r="V78" s="42" t="str">
        <f t="shared" si="31"/>
        <v>Met MOE</v>
      </c>
      <c r="W78" s="43" t="str">
        <f t="shared" si="32"/>
        <v>Failed Local Test</v>
      </c>
      <c r="X78" s="48" t="str">
        <f t="shared" si="35"/>
        <v>Failed Local per Pupil</v>
      </c>
      <c r="Y78" s="26" t="str">
        <f t="shared" si="34"/>
        <v>Met MOE</v>
      </c>
    </row>
    <row r="79" spans="1:25" ht="15.75">
      <c r="A79" s="36" t="s">
        <v>148</v>
      </c>
      <c r="B79" s="37" t="s">
        <v>149</v>
      </c>
      <c r="C79" s="38">
        <v>1357185.0599999996</v>
      </c>
      <c r="D79" s="38" t="s">
        <v>736</v>
      </c>
      <c r="E79" s="38">
        <f t="shared" si="26"/>
        <v>1357185.0599999996</v>
      </c>
      <c r="F79" s="39">
        <v>203</v>
      </c>
      <c r="G79" s="38">
        <f t="shared" si="21"/>
        <v>6685.640689655171</v>
      </c>
      <c r="H79" s="40">
        <v>1216852</v>
      </c>
      <c r="I79" s="40">
        <f t="shared" si="22"/>
        <v>140333.0599999996</v>
      </c>
      <c r="J79" s="40">
        <f t="shared" si="27"/>
        <v>691.2958620689635</v>
      </c>
      <c r="K79" s="38">
        <v>1239002.6400000001</v>
      </c>
      <c r="L79" s="23">
        <v>225</v>
      </c>
      <c r="M79" s="41">
        <f t="shared" si="23"/>
        <v>5506.678400000001</v>
      </c>
      <c r="N79" s="40">
        <v>1302895</v>
      </c>
      <c r="O79" s="38">
        <f t="shared" si="24"/>
        <v>-63892.35999999987</v>
      </c>
      <c r="P79" s="38">
        <f t="shared" si="33"/>
        <v>-283.96604444444387</v>
      </c>
      <c r="Q79" s="38">
        <f t="shared" si="25"/>
        <v>-118182.41999999946</v>
      </c>
      <c r="R79" s="38">
        <f t="shared" si="28"/>
        <v>-1178.96228965517</v>
      </c>
      <c r="S79" s="38">
        <f t="shared" si="36"/>
        <v>-204225.41999999946</v>
      </c>
      <c r="T79" s="38">
        <f t="shared" si="29"/>
        <v>-975.2619065134074</v>
      </c>
      <c r="U79" s="41" t="str">
        <f t="shared" si="30"/>
        <v>Failed Aggregate MOE</v>
      </c>
      <c r="V79" s="42" t="str">
        <f t="shared" si="31"/>
        <v>Failed PPC</v>
      </c>
      <c r="W79" s="43" t="str">
        <f t="shared" si="32"/>
        <v>Failed Local Test</v>
      </c>
      <c r="X79" s="48" t="str">
        <f t="shared" si="35"/>
        <v>Failed Local per Pupil</v>
      </c>
      <c r="Y79" s="26" t="str">
        <f t="shared" si="34"/>
        <v>Did Not Meet MOE</v>
      </c>
    </row>
    <row r="80" spans="1:25" ht="15.75">
      <c r="A80" s="36" t="s">
        <v>150</v>
      </c>
      <c r="B80" s="37" t="s">
        <v>151</v>
      </c>
      <c r="C80" s="38">
        <v>34867954.30999997</v>
      </c>
      <c r="D80" s="38" t="s">
        <v>736</v>
      </c>
      <c r="E80" s="38">
        <f t="shared" si="26"/>
        <v>34867954.30999997</v>
      </c>
      <c r="F80" s="39">
        <v>4787</v>
      </c>
      <c r="G80" s="38">
        <f t="shared" si="21"/>
        <v>7283.884334656355</v>
      </c>
      <c r="H80" s="40">
        <v>31144359</v>
      </c>
      <c r="I80" s="40">
        <f t="shared" si="22"/>
        <v>3723595.3099999726</v>
      </c>
      <c r="J80" s="40">
        <f t="shared" si="27"/>
        <v>777.8557154794178</v>
      </c>
      <c r="K80" s="38">
        <v>37583917.57</v>
      </c>
      <c r="L80" s="23">
        <v>5101</v>
      </c>
      <c r="M80" s="41">
        <f t="shared" si="23"/>
        <v>7367.9509057047635</v>
      </c>
      <c r="N80" s="40">
        <v>35404824</v>
      </c>
      <c r="O80" s="38">
        <f t="shared" si="24"/>
        <v>2179093.5700000003</v>
      </c>
      <c r="P80" s="38">
        <f t="shared" si="33"/>
        <v>427.1894863752206</v>
      </c>
      <c r="Q80" s="38">
        <f t="shared" si="25"/>
        <v>2715963.2600000277</v>
      </c>
      <c r="R80" s="38">
        <f t="shared" si="28"/>
        <v>84.06657104840815</v>
      </c>
      <c r="S80" s="38">
        <f t="shared" si="36"/>
        <v>-1544501.7399999723</v>
      </c>
      <c r="T80" s="38">
        <f t="shared" si="29"/>
        <v>-350.66622910419716</v>
      </c>
      <c r="U80" s="41" t="str">
        <f t="shared" si="30"/>
        <v>Met MOE</v>
      </c>
      <c r="V80" s="42" t="str">
        <f t="shared" si="31"/>
        <v>Met MOE</v>
      </c>
      <c r="W80" s="43" t="str">
        <f t="shared" si="32"/>
        <v>Failed Local Test</v>
      </c>
      <c r="X80" s="48" t="str">
        <f t="shared" si="35"/>
        <v>Failed Local per Pupil</v>
      </c>
      <c r="Y80" s="26" t="str">
        <f t="shared" si="34"/>
        <v>Met MOE</v>
      </c>
    </row>
    <row r="81" spans="1:25" ht="15.75">
      <c r="A81" s="36" t="s">
        <v>152</v>
      </c>
      <c r="B81" s="37" t="s">
        <v>153</v>
      </c>
      <c r="C81" s="38">
        <v>19758837.450000007</v>
      </c>
      <c r="D81" s="38">
        <v>2516094</v>
      </c>
      <c r="E81" s="38">
        <f t="shared" si="26"/>
        <v>17242743.450000007</v>
      </c>
      <c r="F81" s="39">
        <v>2938</v>
      </c>
      <c r="G81" s="38">
        <f t="shared" si="21"/>
        <v>5868.871153846156</v>
      </c>
      <c r="H81" s="40">
        <v>15775730</v>
      </c>
      <c r="I81" s="40">
        <f t="shared" si="22"/>
        <v>3983107.4500000067</v>
      </c>
      <c r="J81" s="40">
        <f t="shared" si="27"/>
        <v>1355.72071136828</v>
      </c>
      <c r="K81" s="38">
        <v>19070677.440000005</v>
      </c>
      <c r="L81" s="23">
        <v>2884</v>
      </c>
      <c r="M81" s="41">
        <f t="shared" si="23"/>
        <v>6612.578862690709</v>
      </c>
      <c r="N81" s="40">
        <v>16539148</v>
      </c>
      <c r="O81" s="38">
        <f t="shared" si="24"/>
        <v>2531529.440000005</v>
      </c>
      <c r="P81" s="38">
        <f t="shared" si="33"/>
        <v>877.7841331484068</v>
      </c>
      <c r="Q81" s="38">
        <f t="shared" si="25"/>
        <v>1827933.9899999984</v>
      </c>
      <c r="R81" s="38">
        <f t="shared" si="28"/>
        <v>743.707708844553</v>
      </c>
      <c r="S81" s="38">
        <f t="shared" si="36"/>
        <v>-1451578.0100000016</v>
      </c>
      <c r="T81" s="38">
        <f t="shared" si="29"/>
        <v>-477.93657821987324</v>
      </c>
      <c r="U81" s="41" t="str">
        <f t="shared" si="30"/>
        <v>Met MOE</v>
      </c>
      <c r="V81" s="42" t="str">
        <f t="shared" si="31"/>
        <v>Met MOE</v>
      </c>
      <c r="W81" s="43" t="str">
        <f t="shared" si="32"/>
        <v>Failed Local Test</v>
      </c>
      <c r="X81" s="48" t="str">
        <f t="shared" si="35"/>
        <v>Failed Local per Pupil</v>
      </c>
      <c r="Y81" s="26" t="str">
        <f t="shared" si="34"/>
        <v>Met MOE</v>
      </c>
    </row>
    <row r="82" spans="1:25" ht="15.75">
      <c r="A82" s="36" t="s">
        <v>154</v>
      </c>
      <c r="B82" s="37" t="s">
        <v>155</v>
      </c>
      <c r="C82" s="38">
        <v>1261579.2800000012</v>
      </c>
      <c r="D82" s="38">
        <v>174307.5</v>
      </c>
      <c r="E82" s="38">
        <f t="shared" si="26"/>
        <v>1087271.7800000012</v>
      </c>
      <c r="F82" s="39">
        <v>274</v>
      </c>
      <c r="G82" s="38">
        <f t="shared" si="21"/>
        <v>3968.1451824817564</v>
      </c>
      <c r="H82" s="40">
        <v>1591197</v>
      </c>
      <c r="I82" s="40">
        <f t="shared" si="22"/>
        <v>-329617.7199999988</v>
      </c>
      <c r="J82" s="40">
        <f t="shared" si="27"/>
        <v>-1202.9843795620395</v>
      </c>
      <c r="K82" s="38">
        <v>1261335.54</v>
      </c>
      <c r="L82" s="23">
        <v>275</v>
      </c>
      <c r="M82" s="41">
        <f t="shared" si="23"/>
        <v>4586.674690909091</v>
      </c>
      <c r="N82" s="40">
        <v>1656918</v>
      </c>
      <c r="O82" s="38">
        <f t="shared" si="24"/>
        <v>-395582.45999999996</v>
      </c>
      <c r="P82" s="38">
        <f t="shared" si="33"/>
        <v>-1438.4816727272726</v>
      </c>
      <c r="Q82" s="38">
        <f t="shared" si="25"/>
        <v>174063.75999999885</v>
      </c>
      <c r="R82" s="38">
        <f t="shared" si="28"/>
        <v>618.5295084273343</v>
      </c>
      <c r="S82" s="38">
        <f t="shared" si="36"/>
        <v>-65964.74000000115</v>
      </c>
      <c r="T82" s="38">
        <f t="shared" si="29"/>
        <v>-235.49729316523303</v>
      </c>
      <c r="U82" s="41" t="str">
        <f t="shared" si="30"/>
        <v>Met MOE</v>
      </c>
      <c r="V82" s="42" t="str">
        <f t="shared" si="31"/>
        <v>Met MOE</v>
      </c>
      <c r="W82" s="43" t="str">
        <f t="shared" si="32"/>
        <v>Failed Local Test</v>
      </c>
      <c r="X82" s="48" t="str">
        <f t="shared" si="35"/>
        <v>Failed Local per Pupil</v>
      </c>
      <c r="Y82" s="26" t="str">
        <f t="shared" si="34"/>
        <v>Met MOE</v>
      </c>
    </row>
    <row r="83" spans="1:25" ht="15.75">
      <c r="A83" s="36" t="s">
        <v>156</v>
      </c>
      <c r="B83" s="37" t="s">
        <v>157</v>
      </c>
      <c r="C83" s="38">
        <v>7238293.6000000015</v>
      </c>
      <c r="D83" s="38" t="s">
        <v>737</v>
      </c>
      <c r="E83" s="38">
        <f>IF(D83="Optional EIS ",C83,C83-D83)</f>
        <v>7238293.6000000015</v>
      </c>
      <c r="F83" s="39">
        <v>987</v>
      </c>
      <c r="G83" s="38">
        <f t="shared" si="21"/>
        <v>7333.63080040527</v>
      </c>
      <c r="H83" s="40">
        <v>5550755</v>
      </c>
      <c r="I83" s="40">
        <f t="shared" si="22"/>
        <v>1687538.6000000015</v>
      </c>
      <c r="J83" s="40">
        <f t="shared" si="27"/>
        <v>1709.7655521783197</v>
      </c>
      <c r="K83" s="38">
        <v>6662670.749999998</v>
      </c>
      <c r="L83" s="23">
        <v>1028</v>
      </c>
      <c r="M83" s="41">
        <f t="shared" si="23"/>
        <v>6481.197227626457</v>
      </c>
      <c r="N83" s="40">
        <v>6171194</v>
      </c>
      <c r="O83" s="38">
        <f t="shared" si="24"/>
        <v>491476.74999999814</v>
      </c>
      <c r="P83" s="38">
        <f t="shared" si="33"/>
        <v>478.09022373540677</v>
      </c>
      <c r="Q83" s="38">
        <f t="shared" si="25"/>
        <v>-575622.8500000034</v>
      </c>
      <c r="R83" s="38">
        <f t="shared" si="28"/>
        <v>-852.433572778813</v>
      </c>
      <c r="S83" s="38">
        <f t="shared" si="36"/>
        <v>-1196061.8500000034</v>
      </c>
      <c r="T83" s="38">
        <f t="shared" si="29"/>
        <v>-1231.6753284429128</v>
      </c>
      <c r="U83" s="41" t="str">
        <f t="shared" si="30"/>
        <v>Failed Aggregate MOE</v>
      </c>
      <c r="V83" s="42" t="str">
        <f t="shared" si="31"/>
        <v>Failed PPC</v>
      </c>
      <c r="W83" s="43" t="str">
        <f t="shared" si="32"/>
        <v>Failed Local Test</v>
      </c>
      <c r="X83" s="48" t="str">
        <f t="shared" si="35"/>
        <v>Failed Local per Pupil</v>
      </c>
      <c r="Y83" s="26" t="str">
        <f t="shared" si="34"/>
        <v>Did Not Meet MOE</v>
      </c>
    </row>
    <row r="84" spans="1:25" ht="15.75">
      <c r="A84" s="36" t="s">
        <v>158</v>
      </c>
      <c r="B84" s="37" t="s">
        <v>159</v>
      </c>
      <c r="C84" s="38">
        <v>1657873.6899999992</v>
      </c>
      <c r="D84" s="38" t="s">
        <v>736</v>
      </c>
      <c r="E84" s="38">
        <f t="shared" si="26"/>
        <v>1657873.6899999992</v>
      </c>
      <c r="F84" s="39">
        <v>260</v>
      </c>
      <c r="G84" s="38">
        <f t="shared" si="21"/>
        <v>6376.437269230766</v>
      </c>
      <c r="H84" s="40">
        <v>1495907</v>
      </c>
      <c r="I84" s="40">
        <f t="shared" si="22"/>
        <v>161966.68999999925</v>
      </c>
      <c r="J84" s="40">
        <f t="shared" si="27"/>
        <v>622.9488076923047</v>
      </c>
      <c r="K84" s="38">
        <v>1404715.98</v>
      </c>
      <c r="L84" s="23">
        <v>203</v>
      </c>
      <c r="M84" s="41">
        <f t="shared" si="23"/>
        <v>6919.7831527093595</v>
      </c>
      <c r="N84" s="40">
        <v>1527516</v>
      </c>
      <c r="O84" s="38">
        <f t="shared" si="24"/>
        <v>-122800.02000000002</v>
      </c>
      <c r="P84" s="38">
        <f t="shared" si="33"/>
        <v>-604.9262068965518</v>
      </c>
      <c r="Q84" s="38">
        <f t="shared" si="25"/>
        <v>-253157.70999999926</v>
      </c>
      <c r="R84" s="38">
        <f t="shared" si="28"/>
        <v>543.3458834785934</v>
      </c>
      <c r="S84" s="38">
        <f t="shared" si="36"/>
        <v>-284766.70999999926</v>
      </c>
      <c r="T84" s="38">
        <f t="shared" si="29"/>
        <v>-1227.8750145888566</v>
      </c>
      <c r="U84" s="41" t="str">
        <f t="shared" si="30"/>
        <v>Failed Aggregate MOE</v>
      </c>
      <c r="V84" s="42" t="str">
        <f t="shared" si="31"/>
        <v>Met MOE</v>
      </c>
      <c r="W84" s="43" t="str">
        <f t="shared" si="32"/>
        <v>Failed Local Test</v>
      </c>
      <c r="X84" s="48" t="str">
        <f t="shared" si="35"/>
        <v>Failed Local per Pupil</v>
      </c>
      <c r="Y84" s="26" t="str">
        <f t="shared" si="34"/>
        <v>Met MOE</v>
      </c>
    </row>
    <row r="85" spans="1:25" ht="15.75">
      <c r="A85" s="36" t="s">
        <v>160</v>
      </c>
      <c r="B85" s="37" t="s">
        <v>161</v>
      </c>
      <c r="C85" s="38">
        <v>1482687.6499999987</v>
      </c>
      <c r="D85" s="38">
        <v>275614.5</v>
      </c>
      <c r="E85" s="38">
        <f t="shared" si="26"/>
        <v>1207073.1499999987</v>
      </c>
      <c r="F85" s="39">
        <v>466</v>
      </c>
      <c r="G85" s="38">
        <f t="shared" si="21"/>
        <v>2590.2857296137313</v>
      </c>
      <c r="H85" s="40">
        <v>1918602</v>
      </c>
      <c r="I85" s="40">
        <f t="shared" si="22"/>
        <v>-435914.35000000126</v>
      </c>
      <c r="J85" s="40">
        <f t="shared" si="27"/>
        <v>-935.4385193133074</v>
      </c>
      <c r="K85" s="38">
        <v>1459357.7400000002</v>
      </c>
      <c r="L85" s="23">
        <v>430</v>
      </c>
      <c r="M85" s="41">
        <f t="shared" si="23"/>
        <v>3393.855209302326</v>
      </c>
      <c r="N85" s="40">
        <v>2351099</v>
      </c>
      <c r="O85" s="38">
        <f t="shared" si="24"/>
        <v>-891741.2599999998</v>
      </c>
      <c r="P85" s="38">
        <f t="shared" si="33"/>
        <v>-2073.8168837209296</v>
      </c>
      <c r="Q85" s="38">
        <f t="shared" si="25"/>
        <v>252284.59000000148</v>
      </c>
      <c r="R85" s="38">
        <f t="shared" si="28"/>
        <v>803.5694796885946</v>
      </c>
      <c r="S85" s="38">
        <f t="shared" si="36"/>
        <v>-455826.9099999985</v>
      </c>
      <c r="T85" s="38">
        <f t="shared" si="29"/>
        <v>-1138.378364407622</v>
      </c>
      <c r="U85" s="41" t="str">
        <f t="shared" si="30"/>
        <v>Met MOE</v>
      </c>
      <c r="V85" s="42" t="str">
        <f t="shared" si="31"/>
        <v>Met MOE</v>
      </c>
      <c r="W85" s="43" t="str">
        <f t="shared" si="32"/>
        <v>Failed Local Test</v>
      </c>
      <c r="X85" s="48" t="str">
        <f t="shared" si="35"/>
        <v>Failed Local per Pupil</v>
      </c>
      <c r="Y85" s="26" t="str">
        <f t="shared" si="34"/>
        <v>Met MOE</v>
      </c>
    </row>
    <row r="86" spans="1:25" ht="15.75">
      <c r="A86" s="36" t="s">
        <v>162</v>
      </c>
      <c r="B86" s="37" t="s">
        <v>163</v>
      </c>
      <c r="C86" s="38">
        <v>1780341.049999999</v>
      </c>
      <c r="D86" s="38">
        <v>334399.5</v>
      </c>
      <c r="E86" s="38">
        <f t="shared" si="26"/>
        <v>1445941.549999999</v>
      </c>
      <c r="F86" s="39">
        <v>351</v>
      </c>
      <c r="G86" s="38">
        <f t="shared" si="21"/>
        <v>4119.491595441593</v>
      </c>
      <c r="H86" s="40">
        <v>1914000</v>
      </c>
      <c r="I86" s="40">
        <f t="shared" si="22"/>
        <v>-133658.95000000088</v>
      </c>
      <c r="J86" s="40">
        <f t="shared" si="27"/>
        <v>-380.7947293447319</v>
      </c>
      <c r="K86" s="38">
        <v>1672684.02</v>
      </c>
      <c r="L86" s="23">
        <v>341</v>
      </c>
      <c r="M86" s="41">
        <f t="shared" si="23"/>
        <v>4905.231730205279</v>
      </c>
      <c r="N86" s="40">
        <v>2057707</v>
      </c>
      <c r="O86" s="38">
        <f t="shared" si="24"/>
        <v>-385022.98</v>
      </c>
      <c r="P86" s="38">
        <f t="shared" si="33"/>
        <v>-1129.0996480938416</v>
      </c>
      <c r="Q86" s="38">
        <f t="shared" si="25"/>
        <v>226742.4700000009</v>
      </c>
      <c r="R86" s="38">
        <f t="shared" si="28"/>
        <v>785.740134763686</v>
      </c>
      <c r="S86" s="38">
        <f t="shared" si="36"/>
        <v>-251364.0299999991</v>
      </c>
      <c r="T86" s="38">
        <f t="shared" si="29"/>
        <v>-748.3049187491097</v>
      </c>
      <c r="U86" s="41" t="str">
        <f t="shared" si="30"/>
        <v>Met MOE</v>
      </c>
      <c r="V86" s="42" t="str">
        <f t="shared" si="31"/>
        <v>Met MOE</v>
      </c>
      <c r="W86" s="43" t="str">
        <f t="shared" si="32"/>
        <v>Failed Local Test</v>
      </c>
      <c r="X86" s="48" t="str">
        <f t="shared" si="35"/>
        <v>Failed Local per Pupil</v>
      </c>
      <c r="Y86" s="26" t="str">
        <f t="shared" si="34"/>
        <v>Met MOE</v>
      </c>
    </row>
    <row r="87" spans="1:25" ht="15.75">
      <c r="A87" s="36" t="s">
        <v>164</v>
      </c>
      <c r="B87" s="37" t="s">
        <v>165</v>
      </c>
      <c r="C87" s="38">
        <v>972677.6699999999</v>
      </c>
      <c r="D87" s="38">
        <v>153106.5</v>
      </c>
      <c r="E87" s="38">
        <f t="shared" si="26"/>
        <v>819571.1699999999</v>
      </c>
      <c r="F87" s="39">
        <v>209</v>
      </c>
      <c r="G87" s="38">
        <f t="shared" si="21"/>
        <v>3921.3931578947363</v>
      </c>
      <c r="H87" s="40">
        <v>1044233</v>
      </c>
      <c r="I87" s="40">
        <f t="shared" si="22"/>
        <v>-71555.33000000007</v>
      </c>
      <c r="J87" s="40">
        <f t="shared" si="27"/>
        <v>-342.37000000000035</v>
      </c>
      <c r="K87" s="38">
        <v>1053815.25</v>
      </c>
      <c r="L87" s="23">
        <v>206</v>
      </c>
      <c r="M87" s="41">
        <f t="shared" si="23"/>
        <v>5115.608009708738</v>
      </c>
      <c r="N87" s="40">
        <v>1252848</v>
      </c>
      <c r="O87" s="38">
        <f t="shared" si="24"/>
        <v>-199032.75</v>
      </c>
      <c r="P87" s="38">
        <f t="shared" si="33"/>
        <v>-966.1783980582525</v>
      </c>
      <c r="Q87" s="38">
        <f t="shared" si="25"/>
        <v>234244.08000000007</v>
      </c>
      <c r="R87" s="38">
        <f t="shared" si="28"/>
        <v>1194.2148518140016</v>
      </c>
      <c r="S87" s="38">
        <f t="shared" si="36"/>
        <v>-127477.41999999993</v>
      </c>
      <c r="T87" s="38">
        <f t="shared" si="29"/>
        <v>-623.8083980582521</v>
      </c>
      <c r="U87" s="41" t="str">
        <f t="shared" si="30"/>
        <v>Met MOE</v>
      </c>
      <c r="V87" s="42" t="str">
        <f t="shared" si="31"/>
        <v>Met MOE</v>
      </c>
      <c r="W87" s="43" t="str">
        <f t="shared" si="32"/>
        <v>Failed Local Test</v>
      </c>
      <c r="X87" s="48" t="str">
        <f t="shared" si="35"/>
        <v>Failed Local per Pupil</v>
      </c>
      <c r="Y87" s="26" t="str">
        <f t="shared" si="34"/>
        <v>Met MOE</v>
      </c>
    </row>
    <row r="88" spans="1:25" ht="15.75">
      <c r="A88" s="36" t="s">
        <v>166</v>
      </c>
      <c r="B88" s="37" t="s">
        <v>167</v>
      </c>
      <c r="C88" s="38">
        <v>655881.4200000003</v>
      </c>
      <c r="D88" s="38" t="s">
        <v>736</v>
      </c>
      <c r="E88" s="38">
        <f t="shared" si="26"/>
        <v>655881.4200000003</v>
      </c>
      <c r="F88" s="39">
        <v>182</v>
      </c>
      <c r="G88" s="38">
        <f t="shared" si="21"/>
        <v>3603.7440659340673</v>
      </c>
      <c r="H88" s="40">
        <v>888961</v>
      </c>
      <c r="I88" s="40">
        <f t="shared" si="22"/>
        <v>-233079.57999999973</v>
      </c>
      <c r="J88" s="40">
        <f t="shared" si="27"/>
        <v>-1280.6570329670315</v>
      </c>
      <c r="K88" s="38">
        <v>655726.2</v>
      </c>
      <c r="L88" s="23">
        <v>159</v>
      </c>
      <c r="M88" s="41">
        <f t="shared" si="23"/>
        <v>4124.064150943396</v>
      </c>
      <c r="N88" s="40">
        <v>919813</v>
      </c>
      <c r="O88" s="38">
        <f t="shared" si="24"/>
        <v>-264086.80000000005</v>
      </c>
      <c r="P88" s="38">
        <f t="shared" si="33"/>
        <v>-1660.9232704402518</v>
      </c>
      <c r="Q88" s="38">
        <f t="shared" si="25"/>
        <v>-155.2200000003213</v>
      </c>
      <c r="R88" s="38">
        <f t="shared" si="28"/>
        <v>520.320085009329</v>
      </c>
      <c r="S88" s="38">
        <f t="shared" si="36"/>
        <v>-31007.22000000032</v>
      </c>
      <c r="T88" s="38">
        <f t="shared" si="29"/>
        <v>-380.2662374732204</v>
      </c>
      <c r="U88" s="41" t="str">
        <f t="shared" si="30"/>
        <v>Failed Aggregate MOE</v>
      </c>
      <c r="V88" s="42" t="str">
        <f t="shared" si="31"/>
        <v>Met MOE</v>
      </c>
      <c r="W88" s="43" t="str">
        <f t="shared" si="32"/>
        <v>Failed Local Test</v>
      </c>
      <c r="X88" s="48" t="str">
        <f t="shared" si="35"/>
        <v>Failed Local per Pupil</v>
      </c>
      <c r="Y88" s="26" t="str">
        <f t="shared" si="34"/>
        <v>Met MOE</v>
      </c>
    </row>
    <row r="89" spans="1:25" ht="15.75">
      <c r="A89" s="36" t="s">
        <v>168</v>
      </c>
      <c r="B89" s="37" t="s">
        <v>169</v>
      </c>
      <c r="C89" s="38">
        <v>4529381.97</v>
      </c>
      <c r="D89" s="38">
        <v>524603.5</v>
      </c>
      <c r="E89" s="38">
        <f t="shared" si="26"/>
        <v>4004778.4699999997</v>
      </c>
      <c r="F89" s="39">
        <v>602</v>
      </c>
      <c r="G89" s="38">
        <f t="shared" si="21"/>
        <v>6652.455930232558</v>
      </c>
      <c r="H89" s="40">
        <v>3977696</v>
      </c>
      <c r="I89" s="40">
        <f t="shared" si="22"/>
        <v>551685.9699999997</v>
      </c>
      <c r="J89" s="40">
        <f t="shared" si="27"/>
        <v>916.4218770764115</v>
      </c>
      <c r="K89" s="38">
        <v>4182997.1</v>
      </c>
      <c r="L89" s="23">
        <v>615</v>
      </c>
      <c r="M89" s="41">
        <f t="shared" si="23"/>
        <v>6801.621300813008</v>
      </c>
      <c r="N89" s="40">
        <v>4357900</v>
      </c>
      <c r="O89" s="38">
        <f t="shared" si="24"/>
        <v>-174902.8999999999</v>
      </c>
      <c r="P89" s="38">
        <f t="shared" si="33"/>
        <v>-284.39495934959336</v>
      </c>
      <c r="Q89" s="38">
        <f t="shared" si="25"/>
        <v>178218.63000000035</v>
      </c>
      <c r="R89" s="38">
        <f t="shared" si="28"/>
        <v>149.16537058045014</v>
      </c>
      <c r="S89" s="38">
        <f t="shared" si="36"/>
        <v>-726588.8699999996</v>
      </c>
      <c r="T89" s="38">
        <f t="shared" si="29"/>
        <v>-1200.816836426005</v>
      </c>
      <c r="U89" s="41" t="str">
        <f t="shared" si="30"/>
        <v>Met MOE</v>
      </c>
      <c r="V89" s="42" t="str">
        <f t="shared" si="31"/>
        <v>Met MOE</v>
      </c>
      <c r="W89" s="43" t="str">
        <f t="shared" si="32"/>
        <v>Failed Local Test</v>
      </c>
      <c r="X89" s="48" t="str">
        <f t="shared" si="35"/>
        <v>Failed Local per Pupil</v>
      </c>
      <c r="Y89" s="26" t="str">
        <f t="shared" si="34"/>
        <v>Met MOE</v>
      </c>
    </row>
    <row r="90" spans="1:25" ht="15.75">
      <c r="A90" s="36" t="s">
        <v>170</v>
      </c>
      <c r="B90" s="37" t="s">
        <v>171</v>
      </c>
      <c r="C90" s="38">
        <v>1527632.03</v>
      </c>
      <c r="D90" s="38" t="s">
        <v>736</v>
      </c>
      <c r="E90" s="38">
        <f t="shared" si="26"/>
        <v>1527632.03</v>
      </c>
      <c r="F90" s="39">
        <v>283</v>
      </c>
      <c r="G90" s="38">
        <f t="shared" si="21"/>
        <v>5397.993038869258</v>
      </c>
      <c r="H90" s="40">
        <v>1439737</v>
      </c>
      <c r="I90" s="40">
        <f t="shared" si="22"/>
        <v>87895.03000000003</v>
      </c>
      <c r="J90" s="40">
        <f t="shared" si="27"/>
        <v>310.5831448763252</v>
      </c>
      <c r="K90" s="38">
        <v>1478753.8</v>
      </c>
      <c r="L90" s="23">
        <v>272</v>
      </c>
      <c r="M90" s="41">
        <f t="shared" si="23"/>
        <v>5436.594852941176</v>
      </c>
      <c r="N90" s="40">
        <v>1523501</v>
      </c>
      <c r="O90" s="38">
        <f t="shared" si="24"/>
        <v>-44747.19999999995</v>
      </c>
      <c r="P90" s="38">
        <f t="shared" si="33"/>
        <v>-164.51176470588217</v>
      </c>
      <c r="Q90" s="38">
        <f t="shared" si="25"/>
        <v>-48878.22999999998</v>
      </c>
      <c r="R90" s="38">
        <f t="shared" si="28"/>
        <v>38.60181407191794</v>
      </c>
      <c r="S90" s="38">
        <f t="shared" si="36"/>
        <v>-132642.22999999998</v>
      </c>
      <c r="T90" s="38">
        <f t="shared" si="29"/>
        <v>-475.0949095822074</v>
      </c>
      <c r="U90" s="41" t="str">
        <f t="shared" si="30"/>
        <v>Failed Aggregate MOE</v>
      </c>
      <c r="V90" s="42" t="str">
        <f t="shared" si="31"/>
        <v>Met MOE</v>
      </c>
      <c r="W90" s="43" t="str">
        <f t="shared" si="32"/>
        <v>Failed Local Test</v>
      </c>
      <c r="X90" s="48" t="str">
        <f t="shared" si="35"/>
        <v>Failed Local per Pupil</v>
      </c>
      <c r="Y90" s="26" t="str">
        <f t="shared" si="34"/>
        <v>Met MOE</v>
      </c>
    </row>
    <row r="91" spans="1:25" ht="15.75">
      <c r="A91" s="36" t="s">
        <v>172</v>
      </c>
      <c r="B91" s="37" t="s">
        <v>173</v>
      </c>
      <c r="C91" s="38">
        <v>1228789.4000000001</v>
      </c>
      <c r="D91" s="38">
        <v>173977</v>
      </c>
      <c r="E91" s="38">
        <f t="shared" si="26"/>
        <v>1054812.4000000001</v>
      </c>
      <c r="F91" s="39">
        <v>190</v>
      </c>
      <c r="G91" s="38">
        <f t="shared" si="21"/>
        <v>5551.644210526317</v>
      </c>
      <c r="H91" s="40">
        <v>1003591</v>
      </c>
      <c r="I91" s="40">
        <f t="shared" si="22"/>
        <v>225198.40000000014</v>
      </c>
      <c r="J91" s="40">
        <f t="shared" si="27"/>
        <v>1185.254736842106</v>
      </c>
      <c r="K91" s="38">
        <v>791781.8200000001</v>
      </c>
      <c r="L91" s="23">
        <v>176</v>
      </c>
      <c r="M91" s="41">
        <f t="shared" si="23"/>
        <v>4498.760340909092</v>
      </c>
      <c r="N91" s="40">
        <v>1051442</v>
      </c>
      <c r="O91" s="38">
        <f t="shared" si="24"/>
        <v>-259660.17999999993</v>
      </c>
      <c r="P91" s="38">
        <f t="shared" si="33"/>
        <v>-1475.3419318181814</v>
      </c>
      <c r="Q91" s="38">
        <f t="shared" si="25"/>
        <v>-263030.5800000001</v>
      </c>
      <c r="R91" s="38">
        <f t="shared" si="28"/>
        <v>-1052.8838696172252</v>
      </c>
      <c r="S91" s="38">
        <f t="shared" si="36"/>
        <v>-484858.5800000001</v>
      </c>
      <c r="T91" s="38">
        <f t="shared" si="29"/>
        <v>-2660.5966686602874</v>
      </c>
      <c r="U91" s="41" t="str">
        <f t="shared" si="30"/>
        <v>Failed Aggregate MOE</v>
      </c>
      <c r="V91" s="42" t="str">
        <f t="shared" si="31"/>
        <v>Failed PPC</v>
      </c>
      <c r="W91" s="43" t="str">
        <f t="shared" si="32"/>
        <v>Failed Local Test</v>
      </c>
      <c r="X91" s="48" t="str">
        <f t="shared" si="35"/>
        <v>Failed Local per Pupil</v>
      </c>
      <c r="Y91" s="26" t="str">
        <f t="shared" si="34"/>
        <v>Did Not Meet MOE</v>
      </c>
    </row>
    <row r="92" spans="1:25" ht="15.75">
      <c r="A92" s="36" t="s">
        <v>174</v>
      </c>
      <c r="B92" s="37" t="s">
        <v>175</v>
      </c>
      <c r="C92" s="38">
        <v>4341789.87</v>
      </c>
      <c r="D92" s="38" t="s">
        <v>736</v>
      </c>
      <c r="E92" s="38">
        <f t="shared" si="26"/>
        <v>4341789.87</v>
      </c>
      <c r="F92" s="39">
        <v>674</v>
      </c>
      <c r="G92" s="38">
        <f t="shared" si="21"/>
        <v>6441.824732937685</v>
      </c>
      <c r="H92" s="40">
        <v>4457455</v>
      </c>
      <c r="I92" s="40">
        <f t="shared" si="22"/>
        <v>-115665.12999999989</v>
      </c>
      <c r="J92" s="40">
        <f t="shared" si="27"/>
        <v>-171.60998516320458</v>
      </c>
      <c r="K92" s="38">
        <v>4028871.62</v>
      </c>
      <c r="L92" s="23">
        <v>622</v>
      </c>
      <c r="M92" s="41">
        <f t="shared" si="23"/>
        <v>6477.285562700965</v>
      </c>
      <c r="N92" s="40">
        <v>4831401</v>
      </c>
      <c r="O92" s="38">
        <f t="shared" si="24"/>
        <v>-802529.3799999999</v>
      </c>
      <c r="P92" s="38">
        <f t="shared" si="33"/>
        <v>-1290.240160771704</v>
      </c>
      <c r="Q92" s="38">
        <f t="shared" si="25"/>
        <v>-312918.25</v>
      </c>
      <c r="R92" s="38">
        <f t="shared" si="28"/>
        <v>35.460829763279435</v>
      </c>
      <c r="S92" s="38">
        <f t="shared" si="36"/>
        <v>-686864.25</v>
      </c>
      <c r="T92" s="38">
        <f t="shared" si="29"/>
        <v>-1118.6301756084995</v>
      </c>
      <c r="U92" s="41" t="str">
        <f t="shared" si="30"/>
        <v>Failed Aggregate MOE</v>
      </c>
      <c r="V92" s="42" t="str">
        <f t="shared" si="31"/>
        <v>Met MOE</v>
      </c>
      <c r="W92" s="43" t="str">
        <f t="shared" si="32"/>
        <v>Failed Local Test</v>
      </c>
      <c r="X92" s="48" t="str">
        <f t="shared" si="35"/>
        <v>Failed Local per Pupil</v>
      </c>
      <c r="Y92" s="26" t="str">
        <f t="shared" si="34"/>
        <v>Met MOE</v>
      </c>
    </row>
    <row r="93" spans="1:25" ht="15.75">
      <c r="A93" s="36" t="s">
        <v>176</v>
      </c>
      <c r="B93" s="37" t="s">
        <v>177</v>
      </c>
      <c r="C93" s="38">
        <v>3453828.1899999976</v>
      </c>
      <c r="D93" s="38">
        <v>582327.5</v>
      </c>
      <c r="E93" s="38">
        <f t="shared" si="26"/>
        <v>2871500.6899999976</v>
      </c>
      <c r="F93" s="39">
        <v>510</v>
      </c>
      <c r="G93" s="38">
        <f t="shared" si="21"/>
        <v>5630.3935098039165</v>
      </c>
      <c r="H93" s="40">
        <v>3113097</v>
      </c>
      <c r="I93" s="40">
        <f t="shared" si="22"/>
        <v>340731.1899999976</v>
      </c>
      <c r="J93" s="40">
        <f t="shared" si="27"/>
        <v>668.1003725490149</v>
      </c>
      <c r="K93" s="38">
        <v>3160723.8000000003</v>
      </c>
      <c r="L93" s="23">
        <v>494</v>
      </c>
      <c r="M93" s="41">
        <f t="shared" si="23"/>
        <v>6398.226315789474</v>
      </c>
      <c r="N93" s="40">
        <v>3369665</v>
      </c>
      <c r="O93" s="38">
        <f t="shared" si="24"/>
        <v>-208941.19999999972</v>
      </c>
      <c r="P93" s="38">
        <f t="shared" si="33"/>
        <v>-422.9578947368415</v>
      </c>
      <c r="Q93" s="38">
        <f t="shared" si="25"/>
        <v>289223.11000000266</v>
      </c>
      <c r="R93" s="38">
        <f t="shared" si="28"/>
        <v>767.8328059855576</v>
      </c>
      <c r="S93" s="38">
        <f t="shared" si="36"/>
        <v>-549672.3899999973</v>
      </c>
      <c r="T93" s="38">
        <f t="shared" si="29"/>
        <v>-1091.0582672858563</v>
      </c>
      <c r="U93" s="41" t="str">
        <f t="shared" si="30"/>
        <v>Met MOE</v>
      </c>
      <c r="V93" s="42" t="str">
        <f t="shared" si="31"/>
        <v>Met MOE</v>
      </c>
      <c r="W93" s="43" t="str">
        <f t="shared" si="32"/>
        <v>Failed Local Test</v>
      </c>
      <c r="X93" s="48" t="str">
        <f t="shared" si="35"/>
        <v>Failed Local per Pupil</v>
      </c>
      <c r="Y93" s="26" t="str">
        <f t="shared" si="34"/>
        <v>Met MOE</v>
      </c>
    </row>
    <row r="94" spans="1:25" ht="15.75">
      <c r="A94" s="36" t="s">
        <v>178</v>
      </c>
      <c r="B94" s="37" t="s">
        <v>179</v>
      </c>
      <c r="C94" s="38">
        <v>7380000.250000007</v>
      </c>
      <c r="D94" s="38">
        <v>1052111</v>
      </c>
      <c r="E94" s="38">
        <f t="shared" si="26"/>
        <v>6327889.250000007</v>
      </c>
      <c r="F94" s="39">
        <v>1069</v>
      </c>
      <c r="G94" s="38">
        <f t="shared" si="21"/>
        <v>5919.447380729661</v>
      </c>
      <c r="H94" s="40">
        <v>5334587</v>
      </c>
      <c r="I94" s="40">
        <f t="shared" si="22"/>
        <v>2045413.2500000075</v>
      </c>
      <c r="J94" s="40">
        <f t="shared" si="27"/>
        <v>1913.3893826005683</v>
      </c>
      <c r="K94" s="38">
        <v>5877739.32</v>
      </c>
      <c r="L94" s="23">
        <v>981</v>
      </c>
      <c r="M94" s="41">
        <f t="shared" si="23"/>
        <v>5991.579327217126</v>
      </c>
      <c r="N94" s="40">
        <v>5440928</v>
      </c>
      <c r="O94" s="38">
        <f t="shared" si="24"/>
        <v>436811.3200000003</v>
      </c>
      <c r="P94" s="38">
        <f t="shared" si="33"/>
        <v>445.2714780835885</v>
      </c>
      <c r="Q94" s="38">
        <f t="shared" si="25"/>
        <v>-450149.93000000715</v>
      </c>
      <c r="R94" s="38">
        <f t="shared" si="28"/>
        <v>72.13194648746503</v>
      </c>
      <c r="S94" s="38">
        <f t="shared" si="36"/>
        <v>-1608601.9300000072</v>
      </c>
      <c r="T94" s="38">
        <f t="shared" si="29"/>
        <v>-1468.1179045169797</v>
      </c>
      <c r="U94" s="41" t="str">
        <f t="shared" si="30"/>
        <v>Failed Aggregate MOE</v>
      </c>
      <c r="V94" s="42" t="str">
        <f t="shared" si="31"/>
        <v>Met MOE</v>
      </c>
      <c r="W94" s="43" t="str">
        <f t="shared" si="32"/>
        <v>Failed Local Test</v>
      </c>
      <c r="X94" s="48" t="str">
        <f t="shared" si="35"/>
        <v>Failed Local per Pupil</v>
      </c>
      <c r="Y94" s="26" t="str">
        <f t="shared" si="34"/>
        <v>Met MOE</v>
      </c>
    </row>
    <row r="95" spans="1:25" ht="15.75">
      <c r="A95" s="36" t="s">
        <v>180</v>
      </c>
      <c r="B95" s="37" t="s">
        <v>181</v>
      </c>
      <c r="C95" s="38">
        <v>1042190.4099999999</v>
      </c>
      <c r="D95" s="38">
        <v>128204.5</v>
      </c>
      <c r="E95" s="38">
        <f t="shared" si="26"/>
        <v>913985.9099999999</v>
      </c>
      <c r="F95" s="39">
        <v>184</v>
      </c>
      <c r="G95" s="38">
        <f t="shared" si="21"/>
        <v>4967.314728260869</v>
      </c>
      <c r="H95" s="40">
        <v>1476313</v>
      </c>
      <c r="I95" s="40">
        <f t="shared" si="22"/>
        <v>-434122.5900000001</v>
      </c>
      <c r="J95" s="40">
        <f t="shared" si="27"/>
        <v>-2359.3619021739137</v>
      </c>
      <c r="K95" s="38">
        <v>1110462.03</v>
      </c>
      <c r="L95" s="23">
        <v>173</v>
      </c>
      <c r="M95" s="41">
        <f t="shared" si="23"/>
        <v>6418.855664739885</v>
      </c>
      <c r="N95" s="40">
        <v>1396291</v>
      </c>
      <c r="O95" s="38">
        <f t="shared" si="24"/>
        <v>-285828.97</v>
      </c>
      <c r="P95" s="38">
        <f t="shared" si="33"/>
        <v>-1652.190578034682</v>
      </c>
      <c r="Q95" s="38">
        <f t="shared" si="25"/>
        <v>196476.1200000001</v>
      </c>
      <c r="R95" s="38">
        <f t="shared" si="28"/>
        <v>1451.5409364790157</v>
      </c>
      <c r="S95" s="38">
        <f t="shared" si="36"/>
        <v>148293.6200000001</v>
      </c>
      <c r="T95" s="38">
        <f t="shared" si="29"/>
        <v>707.1713241392317</v>
      </c>
      <c r="U95" s="41" t="str">
        <f t="shared" si="30"/>
        <v>Met MOE</v>
      </c>
      <c r="V95" s="42" t="str">
        <f t="shared" si="31"/>
        <v>Met MOE</v>
      </c>
      <c r="W95" s="43" t="str">
        <f t="shared" si="32"/>
        <v>Met MOE</v>
      </c>
      <c r="X95" s="48" t="str">
        <f t="shared" si="35"/>
        <v>Met MOE</v>
      </c>
      <c r="Y95" s="26" t="str">
        <f t="shared" si="34"/>
        <v>Met MOE</v>
      </c>
    </row>
    <row r="96" spans="1:25" ht="15.75">
      <c r="A96" s="36" t="s">
        <v>182</v>
      </c>
      <c r="B96" s="37" t="s">
        <v>183</v>
      </c>
      <c r="C96" s="38">
        <v>1179069.8399999996</v>
      </c>
      <c r="D96" s="38" t="s">
        <v>736</v>
      </c>
      <c r="E96" s="38">
        <f t="shared" si="26"/>
        <v>1179069.8399999996</v>
      </c>
      <c r="F96" s="39">
        <v>200</v>
      </c>
      <c r="G96" s="38">
        <f t="shared" si="21"/>
        <v>5895.349199999998</v>
      </c>
      <c r="H96" s="40">
        <v>978055</v>
      </c>
      <c r="I96" s="40">
        <f t="shared" si="22"/>
        <v>201014.83999999962</v>
      </c>
      <c r="J96" s="40">
        <f t="shared" si="27"/>
        <v>1005.0741999999981</v>
      </c>
      <c r="K96" s="38">
        <v>1252736.62</v>
      </c>
      <c r="L96" s="23">
        <v>231</v>
      </c>
      <c r="M96" s="41">
        <f t="shared" si="23"/>
        <v>5423.102251082251</v>
      </c>
      <c r="N96" s="40">
        <v>1122849</v>
      </c>
      <c r="O96" s="38">
        <f t="shared" si="24"/>
        <v>129887.62000000011</v>
      </c>
      <c r="P96" s="38">
        <f t="shared" si="33"/>
        <v>562.2840692640698</v>
      </c>
      <c r="Q96" s="38">
        <f t="shared" si="25"/>
        <v>73666.7800000005</v>
      </c>
      <c r="R96" s="38">
        <f t="shared" si="28"/>
        <v>-472.2469489177465</v>
      </c>
      <c r="S96" s="38">
        <f t="shared" si="36"/>
        <v>-71127.2199999995</v>
      </c>
      <c r="T96" s="38">
        <f t="shared" si="29"/>
        <v>-442.7901307359283</v>
      </c>
      <c r="U96" s="41" t="str">
        <f t="shared" si="30"/>
        <v>Met MOE</v>
      </c>
      <c r="V96" s="42" t="str">
        <f t="shared" si="31"/>
        <v>Failed PPC</v>
      </c>
      <c r="W96" s="43" t="str">
        <f t="shared" si="32"/>
        <v>Failed Local Test</v>
      </c>
      <c r="X96" s="48" t="str">
        <f t="shared" si="35"/>
        <v>Failed Local per Pupil</v>
      </c>
      <c r="Y96" s="26" t="str">
        <f t="shared" si="34"/>
        <v>Met MOE</v>
      </c>
    </row>
    <row r="97" spans="1:25" ht="15.75">
      <c r="A97" s="36" t="s">
        <v>184</v>
      </c>
      <c r="B97" s="37" t="s">
        <v>185</v>
      </c>
      <c r="C97" s="38">
        <v>7579827.730000007</v>
      </c>
      <c r="D97" s="38">
        <v>933216.5</v>
      </c>
      <c r="E97" s="38">
        <f t="shared" si="26"/>
        <v>6646611.230000007</v>
      </c>
      <c r="F97" s="39">
        <v>1123</v>
      </c>
      <c r="G97" s="38">
        <f t="shared" si="21"/>
        <v>5918.620863757797</v>
      </c>
      <c r="H97" s="40">
        <v>6464397</v>
      </c>
      <c r="I97" s="40">
        <f t="shared" si="22"/>
        <v>1115430.730000007</v>
      </c>
      <c r="J97" s="40">
        <f t="shared" si="27"/>
        <v>993.2597773820187</v>
      </c>
      <c r="K97" s="38">
        <v>7213847.329999999</v>
      </c>
      <c r="L97" s="23">
        <v>1067</v>
      </c>
      <c r="M97" s="41">
        <f t="shared" si="23"/>
        <v>6760.869100281161</v>
      </c>
      <c r="N97" s="40">
        <v>6901171</v>
      </c>
      <c r="O97" s="38">
        <f t="shared" si="24"/>
        <v>312676.32999999914</v>
      </c>
      <c r="P97" s="38">
        <f t="shared" si="33"/>
        <v>293.0424835988745</v>
      </c>
      <c r="Q97" s="38">
        <f t="shared" si="25"/>
        <v>567236.0999999922</v>
      </c>
      <c r="R97" s="38">
        <f t="shared" si="28"/>
        <v>842.2482365233636</v>
      </c>
      <c r="S97" s="38">
        <f t="shared" si="36"/>
        <v>-802754.4000000078</v>
      </c>
      <c r="T97" s="38">
        <f t="shared" si="29"/>
        <v>-700.2172937831442</v>
      </c>
      <c r="U97" s="41" t="str">
        <f t="shared" si="30"/>
        <v>Met MOE</v>
      </c>
      <c r="V97" s="42" t="str">
        <f t="shared" si="31"/>
        <v>Met MOE</v>
      </c>
      <c r="W97" s="43" t="str">
        <f t="shared" si="32"/>
        <v>Failed Local Test</v>
      </c>
      <c r="X97" s="48" t="str">
        <f t="shared" si="35"/>
        <v>Failed Local per Pupil</v>
      </c>
      <c r="Y97" s="26" t="str">
        <f t="shared" si="34"/>
        <v>Met MOE</v>
      </c>
    </row>
    <row r="98" spans="1:25" ht="15.75">
      <c r="A98" s="36" t="s">
        <v>186</v>
      </c>
      <c r="B98" s="37" t="s">
        <v>187</v>
      </c>
      <c r="C98" s="38">
        <v>2772651.939999999</v>
      </c>
      <c r="D98" s="38">
        <v>361234</v>
      </c>
      <c r="E98" s="38">
        <f t="shared" si="26"/>
        <v>2411417.939999999</v>
      </c>
      <c r="F98" s="39">
        <v>506</v>
      </c>
      <c r="G98" s="38">
        <f t="shared" si="21"/>
        <v>4765.648102766797</v>
      </c>
      <c r="H98" s="40">
        <v>2577528</v>
      </c>
      <c r="I98" s="40">
        <f t="shared" si="22"/>
        <v>195123.939999999</v>
      </c>
      <c r="J98" s="40">
        <f t="shared" si="27"/>
        <v>385.62043478260676</v>
      </c>
      <c r="K98" s="38">
        <v>2689219.73</v>
      </c>
      <c r="L98" s="23">
        <v>505</v>
      </c>
      <c r="M98" s="41">
        <f t="shared" si="23"/>
        <v>5325.187584158416</v>
      </c>
      <c r="N98" s="40">
        <v>2728621</v>
      </c>
      <c r="O98" s="38">
        <f t="shared" si="24"/>
        <v>-39401.27000000002</v>
      </c>
      <c r="P98" s="38">
        <f t="shared" si="33"/>
        <v>-78.0223168316832</v>
      </c>
      <c r="Q98" s="38">
        <f t="shared" si="25"/>
        <v>277801.79000000097</v>
      </c>
      <c r="R98" s="38">
        <f t="shared" si="28"/>
        <v>559.5394813916191</v>
      </c>
      <c r="S98" s="38">
        <f t="shared" si="36"/>
        <v>-234525.20999999903</v>
      </c>
      <c r="T98" s="38">
        <f t="shared" si="29"/>
        <v>-463.64275161429</v>
      </c>
      <c r="U98" s="41" t="str">
        <f t="shared" si="30"/>
        <v>Met MOE</v>
      </c>
      <c r="V98" s="42" t="str">
        <f t="shared" si="31"/>
        <v>Met MOE</v>
      </c>
      <c r="W98" s="43" t="str">
        <f t="shared" si="32"/>
        <v>Failed Local Test</v>
      </c>
      <c r="X98" s="48" t="str">
        <f t="shared" si="35"/>
        <v>Failed Local per Pupil</v>
      </c>
      <c r="Y98" s="26" t="str">
        <f t="shared" si="34"/>
        <v>Met MOE</v>
      </c>
    </row>
    <row r="99" spans="1:25" ht="15.75">
      <c r="A99" s="36" t="s">
        <v>188</v>
      </c>
      <c r="B99" s="37" t="s">
        <v>189</v>
      </c>
      <c r="C99" s="38">
        <v>1020531.3899999997</v>
      </c>
      <c r="D99" s="38" t="s">
        <v>736</v>
      </c>
      <c r="E99" s="38">
        <f t="shared" si="26"/>
        <v>1020531.3899999997</v>
      </c>
      <c r="F99" s="39">
        <v>214</v>
      </c>
      <c r="G99" s="38">
        <f t="shared" si="21"/>
        <v>4768.838271028036</v>
      </c>
      <c r="H99" s="40">
        <v>1082358</v>
      </c>
      <c r="I99" s="40">
        <f t="shared" si="22"/>
        <v>-61826.610000000335</v>
      </c>
      <c r="J99" s="40">
        <f t="shared" si="27"/>
        <v>-288.9093925233661</v>
      </c>
      <c r="K99" s="38">
        <v>832921.46</v>
      </c>
      <c r="L99" s="23">
        <v>216</v>
      </c>
      <c r="M99" s="41">
        <f t="shared" si="23"/>
        <v>3856.1178703703704</v>
      </c>
      <c r="N99" s="40">
        <v>1085908</v>
      </c>
      <c r="O99" s="38">
        <f t="shared" si="24"/>
        <v>-252986.54000000004</v>
      </c>
      <c r="P99" s="38">
        <f t="shared" si="33"/>
        <v>-1171.2339814814816</v>
      </c>
      <c r="Q99" s="38">
        <f t="shared" si="25"/>
        <v>-187609.9299999997</v>
      </c>
      <c r="R99" s="38">
        <f t="shared" si="28"/>
        <v>-912.7204006576653</v>
      </c>
      <c r="S99" s="38">
        <f t="shared" si="36"/>
        <v>-191159.9299999997</v>
      </c>
      <c r="T99" s="38">
        <f t="shared" si="29"/>
        <v>-882.3245889581156</v>
      </c>
      <c r="U99" s="41" t="str">
        <f t="shared" si="30"/>
        <v>Failed Aggregate MOE</v>
      </c>
      <c r="V99" s="42" t="str">
        <f t="shared" si="31"/>
        <v>Failed PPC</v>
      </c>
      <c r="W99" s="43" t="str">
        <f t="shared" si="32"/>
        <v>Failed Local Test</v>
      </c>
      <c r="X99" s="48" t="str">
        <f t="shared" si="35"/>
        <v>Failed Local per Pupil</v>
      </c>
      <c r="Y99" s="26" t="str">
        <f t="shared" si="34"/>
        <v>Did Not Meet MOE</v>
      </c>
    </row>
    <row r="100" spans="1:25" ht="15.75">
      <c r="A100" s="36" t="s">
        <v>190</v>
      </c>
      <c r="B100" s="37" t="s">
        <v>191</v>
      </c>
      <c r="C100" s="38">
        <v>4713075.890000002</v>
      </c>
      <c r="D100" s="38">
        <v>465093.5</v>
      </c>
      <c r="E100" s="38">
        <f t="shared" si="26"/>
        <v>4247982.390000002</v>
      </c>
      <c r="F100" s="39">
        <v>702</v>
      </c>
      <c r="G100" s="38">
        <f t="shared" si="21"/>
        <v>6051.256965811969</v>
      </c>
      <c r="H100" s="40">
        <v>4338821</v>
      </c>
      <c r="I100" s="40">
        <f t="shared" si="22"/>
        <v>374254.89000000246</v>
      </c>
      <c r="J100" s="40">
        <f t="shared" si="27"/>
        <v>533.1266239316275</v>
      </c>
      <c r="K100" s="38">
        <v>4254283.78</v>
      </c>
      <c r="L100" s="23">
        <v>759</v>
      </c>
      <c r="M100" s="41">
        <f t="shared" si="23"/>
        <v>5605.11696969697</v>
      </c>
      <c r="N100" s="40">
        <v>4967506</v>
      </c>
      <c r="O100" s="38">
        <f t="shared" si="24"/>
        <v>-713222.2199999997</v>
      </c>
      <c r="P100" s="38">
        <f t="shared" si="33"/>
        <v>-939.6867193675886</v>
      </c>
      <c r="Q100" s="38">
        <f t="shared" si="25"/>
        <v>6301.389999997802</v>
      </c>
      <c r="R100" s="38">
        <f t="shared" si="28"/>
        <v>-446.1399961149991</v>
      </c>
      <c r="S100" s="38">
        <f t="shared" si="36"/>
        <v>-1087477.1100000022</v>
      </c>
      <c r="T100" s="38">
        <f t="shared" si="29"/>
        <v>-1472.813343299216</v>
      </c>
      <c r="U100" s="41" t="str">
        <f t="shared" si="30"/>
        <v>Met MOE</v>
      </c>
      <c r="V100" s="42" t="str">
        <f t="shared" si="31"/>
        <v>Failed PPC</v>
      </c>
      <c r="W100" s="43" t="str">
        <f t="shared" si="32"/>
        <v>Failed Local Test</v>
      </c>
      <c r="X100" s="48" t="str">
        <f t="shared" si="35"/>
        <v>Failed Local per Pupil</v>
      </c>
      <c r="Y100" s="26" t="str">
        <f t="shared" si="34"/>
        <v>Met MOE</v>
      </c>
    </row>
    <row r="101" spans="1:25" ht="15.75">
      <c r="A101" s="36" t="s">
        <v>192</v>
      </c>
      <c r="B101" s="37" t="s">
        <v>193</v>
      </c>
      <c r="C101" s="38">
        <v>630001.88</v>
      </c>
      <c r="D101" s="38">
        <v>129513.5</v>
      </c>
      <c r="E101" s="38">
        <f t="shared" si="26"/>
        <v>500488.38</v>
      </c>
      <c r="F101" s="39">
        <v>155</v>
      </c>
      <c r="G101" s="38">
        <f t="shared" si="21"/>
        <v>3228.957290322581</v>
      </c>
      <c r="H101" s="40">
        <v>743668</v>
      </c>
      <c r="I101" s="40">
        <f t="shared" si="22"/>
        <v>-113666.12</v>
      </c>
      <c r="J101" s="40">
        <f t="shared" si="27"/>
        <v>-733.3298064516129</v>
      </c>
      <c r="K101" s="38">
        <v>588468.6799999999</v>
      </c>
      <c r="L101" s="23">
        <v>150</v>
      </c>
      <c r="M101" s="41">
        <f t="shared" si="23"/>
        <v>3923.1245333333327</v>
      </c>
      <c r="N101" s="40">
        <v>888076</v>
      </c>
      <c r="O101" s="38">
        <f t="shared" si="24"/>
        <v>-299607.32000000007</v>
      </c>
      <c r="P101" s="38">
        <f t="shared" si="33"/>
        <v>-1997.3821333333337</v>
      </c>
      <c r="Q101" s="38">
        <f t="shared" si="25"/>
        <v>87980.29999999993</v>
      </c>
      <c r="R101" s="38">
        <f t="shared" si="28"/>
        <v>694.1672430107519</v>
      </c>
      <c r="S101" s="38">
        <f t="shared" si="36"/>
        <v>-185941.20000000007</v>
      </c>
      <c r="T101" s="38">
        <f t="shared" si="29"/>
        <v>-1264.052326881721</v>
      </c>
      <c r="U101" s="41" t="str">
        <f t="shared" si="30"/>
        <v>Met MOE</v>
      </c>
      <c r="V101" s="42" t="str">
        <f t="shared" si="31"/>
        <v>Met MOE</v>
      </c>
      <c r="W101" s="43" t="str">
        <f t="shared" si="32"/>
        <v>Failed Local Test</v>
      </c>
      <c r="X101" s="48" t="str">
        <f t="shared" si="35"/>
        <v>Failed Local per Pupil</v>
      </c>
      <c r="Y101" s="26" t="str">
        <f t="shared" si="34"/>
        <v>Met MOE</v>
      </c>
    </row>
    <row r="102" spans="1:25" ht="15.75">
      <c r="A102" s="36" t="s">
        <v>194</v>
      </c>
      <c r="B102" s="37" t="s">
        <v>195</v>
      </c>
      <c r="C102" s="38">
        <v>3300331.100000001</v>
      </c>
      <c r="D102" s="38" t="s">
        <v>736</v>
      </c>
      <c r="E102" s="38">
        <f t="shared" si="26"/>
        <v>3300331.100000001</v>
      </c>
      <c r="F102" s="39">
        <v>536</v>
      </c>
      <c r="G102" s="38">
        <f aca="true" t="shared" si="37" ref="G102:G133">E102/F102</f>
        <v>6157.334141791047</v>
      </c>
      <c r="H102" s="40">
        <v>2713475</v>
      </c>
      <c r="I102" s="40">
        <f aca="true" t="shared" si="38" ref="I102:I133">C102-H102</f>
        <v>586856.100000001</v>
      </c>
      <c r="J102" s="40">
        <f t="shared" si="27"/>
        <v>1094.8807835820915</v>
      </c>
      <c r="K102" s="38">
        <v>3101209.85</v>
      </c>
      <c r="L102" s="23">
        <v>538</v>
      </c>
      <c r="M102" s="41">
        <f aca="true" t="shared" si="39" ref="M102:M133">K102/L102</f>
        <v>5764.330576208178</v>
      </c>
      <c r="N102" s="40">
        <v>2643523</v>
      </c>
      <c r="O102" s="38">
        <f aca="true" t="shared" si="40" ref="O102:O133">K102-N102</f>
        <v>457686.8500000001</v>
      </c>
      <c r="P102" s="38">
        <f t="shared" si="33"/>
        <v>850.7190520446098</v>
      </c>
      <c r="Q102" s="38">
        <f aca="true" t="shared" si="41" ref="Q102:Q133">K102-E102</f>
        <v>-199121.25000000093</v>
      </c>
      <c r="R102" s="38">
        <f t="shared" si="28"/>
        <v>-393.00356558286876</v>
      </c>
      <c r="S102" s="38">
        <f t="shared" si="36"/>
        <v>-129169.25000000093</v>
      </c>
      <c r="T102" s="38">
        <f t="shared" si="29"/>
        <v>-244.16173153748161</v>
      </c>
      <c r="U102" s="41" t="str">
        <f t="shared" si="30"/>
        <v>Failed Aggregate MOE</v>
      </c>
      <c r="V102" s="42" t="str">
        <f t="shared" si="31"/>
        <v>Failed PPC</v>
      </c>
      <c r="W102" s="43" t="str">
        <f t="shared" si="32"/>
        <v>Failed Local Test</v>
      </c>
      <c r="X102" s="48" t="str">
        <f t="shared" si="35"/>
        <v>Failed Local per Pupil</v>
      </c>
      <c r="Y102" s="26" t="str">
        <f t="shared" si="34"/>
        <v>Did Not Meet MOE</v>
      </c>
    </row>
    <row r="103" spans="1:25" ht="15.75">
      <c r="A103" s="36" t="s">
        <v>196</v>
      </c>
      <c r="B103" s="37" t="s">
        <v>197</v>
      </c>
      <c r="C103" s="38">
        <v>1097420.85</v>
      </c>
      <c r="D103" s="38">
        <v>180486.5</v>
      </c>
      <c r="E103" s="38">
        <f t="shared" si="26"/>
        <v>916934.3500000001</v>
      </c>
      <c r="F103" s="39">
        <v>184</v>
      </c>
      <c r="G103" s="38">
        <f t="shared" si="37"/>
        <v>4983.338858695653</v>
      </c>
      <c r="H103" s="40">
        <v>852343</v>
      </c>
      <c r="I103" s="40">
        <f t="shared" si="38"/>
        <v>245077.8500000001</v>
      </c>
      <c r="J103" s="40">
        <f t="shared" si="27"/>
        <v>1331.9448369565223</v>
      </c>
      <c r="K103" s="38">
        <v>1039675.7300000002</v>
      </c>
      <c r="L103" s="23">
        <v>204</v>
      </c>
      <c r="M103" s="41">
        <f t="shared" si="39"/>
        <v>5096.449656862746</v>
      </c>
      <c r="N103" s="40">
        <v>887476</v>
      </c>
      <c r="O103" s="38">
        <f t="shared" si="40"/>
        <v>152199.7300000002</v>
      </c>
      <c r="P103" s="38">
        <f t="shared" si="33"/>
        <v>746.0771078431383</v>
      </c>
      <c r="Q103" s="38">
        <f t="shared" si="41"/>
        <v>122741.38000000012</v>
      </c>
      <c r="R103" s="38">
        <f t="shared" si="28"/>
        <v>113.11079816709389</v>
      </c>
      <c r="S103" s="38">
        <f t="shared" si="36"/>
        <v>-92878.11999999988</v>
      </c>
      <c r="T103" s="38">
        <f t="shared" si="29"/>
        <v>-585.867729113384</v>
      </c>
      <c r="U103" s="41" t="str">
        <f t="shared" si="30"/>
        <v>Met MOE</v>
      </c>
      <c r="V103" s="42" t="str">
        <f t="shared" si="31"/>
        <v>Met MOE</v>
      </c>
      <c r="W103" s="43" t="str">
        <f t="shared" si="32"/>
        <v>Failed Local Test</v>
      </c>
      <c r="X103" s="48" t="str">
        <f t="shared" si="35"/>
        <v>Failed Local per Pupil</v>
      </c>
      <c r="Y103" s="26" t="str">
        <f t="shared" si="34"/>
        <v>Met MOE</v>
      </c>
    </row>
    <row r="104" spans="1:25" ht="15.75">
      <c r="A104" s="36" t="s">
        <v>198</v>
      </c>
      <c r="B104" s="37" t="s">
        <v>199</v>
      </c>
      <c r="C104" s="38">
        <v>4064539.1799999974</v>
      </c>
      <c r="D104" s="38">
        <v>358529.5</v>
      </c>
      <c r="E104" s="38">
        <f t="shared" si="26"/>
        <v>3706009.6799999974</v>
      </c>
      <c r="F104" s="39">
        <v>616</v>
      </c>
      <c r="G104" s="38">
        <f t="shared" si="37"/>
        <v>6016.2494805194765</v>
      </c>
      <c r="H104" s="40">
        <v>3599744</v>
      </c>
      <c r="I104" s="40">
        <f t="shared" si="38"/>
        <v>464795.1799999974</v>
      </c>
      <c r="J104" s="40">
        <f t="shared" si="27"/>
        <v>754.5376298701256</v>
      </c>
      <c r="K104" s="38">
        <v>3090690.6599999997</v>
      </c>
      <c r="L104" s="23">
        <v>578</v>
      </c>
      <c r="M104" s="41">
        <f t="shared" si="39"/>
        <v>5347.215674740484</v>
      </c>
      <c r="N104" s="40">
        <v>3261599</v>
      </c>
      <c r="O104" s="38">
        <f t="shared" si="40"/>
        <v>-170908.34000000032</v>
      </c>
      <c r="P104" s="38">
        <f t="shared" si="33"/>
        <v>-295.6891695501736</v>
      </c>
      <c r="Q104" s="38">
        <f t="shared" si="41"/>
        <v>-615319.0199999977</v>
      </c>
      <c r="R104" s="38">
        <f t="shared" si="28"/>
        <v>-669.0338057789922</v>
      </c>
      <c r="S104" s="38">
        <f t="shared" si="36"/>
        <v>-635703.5199999977</v>
      </c>
      <c r="T104" s="38">
        <f t="shared" si="29"/>
        <v>-1050.2267994202991</v>
      </c>
      <c r="U104" s="41" t="str">
        <f t="shared" si="30"/>
        <v>Failed Aggregate MOE</v>
      </c>
      <c r="V104" s="42" t="str">
        <f t="shared" si="31"/>
        <v>Failed PPC</v>
      </c>
      <c r="W104" s="43" t="str">
        <f t="shared" si="32"/>
        <v>Failed Local Test</v>
      </c>
      <c r="X104" s="48" t="str">
        <f t="shared" si="35"/>
        <v>Failed Local per Pupil</v>
      </c>
      <c r="Y104" s="26" t="str">
        <f t="shared" si="34"/>
        <v>Did Not Meet MOE</v>
      </c>
    </row>
    <row r="105" spans="1:25" ht="15.75">
      <c r="A105" s="36" t="s">
        <v>200</v>
      </c>
      <c r="B105" s="37" t="s">
        <v>201</v>
      </c>
      <c r="C105" s="38">
        <v>919792.6899999996</v>
      </c>
      <c r="D105" s="38">
        <v>120540</v>
      </c>
      <c r="E105" s="38">
        <f t="shared" si="26"/>
        <v>799252.6899999996</v>
      </c>
      <c r="F105" s="39">
        <v>94</v>
      </c>
      <c r="G105" s="38">
        <f t="shared" si="37"/>
        <v>8502.688191489357</v>
      </c>
      <c r="H105" s="40">
        <v>479623</v>
      </c>
      <c r="I105" s="40">
        <f t="shared" si="38"/>
        <v>440169.6899999996</v>
      </c>
      <c r="J105" s="40">
        <f t="shared" si="27"/>
        <v>4682.656276595741</v>
      </c>
      <c r="K105" s="38">
        <v>366043.06</v>
      </c>
      <c r="L105" s="23">
        <v>93</v>
      </c>
      <c r="M105" s="41">
        <f t="shared" si="39"/>
        <v>3935.94688172043</v>
      </c>
      <c r="N105" s="40">
        <v>504227</v>
      </c>
      <c r="O105" s="38">
        <f t="shared" si="40"/>
        <v>-138183.94</v>
      </c>
      <c r="P105" s="38">
        <f t="shared" si="33"/>
        <v>-1485.8488172043012</v>
      </c>
      <c r="Q105" s="38">
        <f t="shared" si="41"/>
        <v>-433209.6299999996</v>
      </c>
      <c r="R105" s="38">
        <f t="shared" si="28"/>
        <v>-4566.741309768926</v>
      </c>
      <c r="S105" s="38">
        <f t="shared" si="36"/>
        <v>-578353.6299999997</v>
      </c>
      <c r="T105" s="38">
        <f t="shared" si="29"/>
        <v>-6168.505093800042</v>
      </c>
      <c r="U105" s="41" t="str">
        <f t="shared" si="30"/>
        <v>Failed Aggregate MOE</v>
      </c>
      <c r="V105" s="42" t="str">
        <f t="shared" si="31"/>
        <v>Failed PPC</v>
      </c>
      <c r="W105" s="43" t="str">
        <f t="shared" si="32"/>
        <v>Failed Local Test</v>
      </c>
      <c r="X105" s="48" t="str">
        <f t="shared" si="35"/>
        <v>Failed Local per Pupil</v>
      </c>
      <c r="Y105" s="26" t="str">
        <f t="shared" si="34"/>
        <v>Did Not Meet MOE</v>
      </c>
    </row>
    <row r="106" spans="1:25" ht="15.75">
      <c r="A106" s="36" t="s">
        <v>202</v>
      </c>
      <c r="B106" s="37" t="s">
        <v>203</v>
      </c>
      <c r="C106" s="38">
        <v>1286442.6199999999</v>
      </c>
      <c r="D106" s="38">
        <v>261595</v>
      </c>
      <c r="E106" s="38">
        <f t="shared" si="26"/>
        <v>1024847.6199999999</v>
      </c>
      <c r="F106" s="39">
        <v>240</v>
      </c>
      <c r="G106" s="38">
        <f t="shared" si="37"/>
        <v>4270.198416666666</v>
      </c>
      <c r="H106" s="40">
        <v>1280596</v>
      </c>
      <c r="I106" s="40">
        <f t="shared" si="38"/>
        <v>5846.619999999879</v>
      </c>
      <c r="J106" s="40">
        <f t="shared" si="27"/>
        <v>24.360916666666164</v>
      </c>
      <c r="K106" s="38">
        <v>1083035.85</v>
      </c>
      <c r="L106" s="23">
        <v>267</v>
      </c>
      <c r="M106" s="41">
        <f t="shared" si="39"/>
        <v>4056.3140449438206</v>
      </c>
      <c r="N106" s="40">
        <v>1469737</v>
      </c>
      <c r="O106" s="38">
        <f t="shared" si="40"/>
        <v>-386701.1499999999</v>
      </c>
      <c r="P106" s="38">
        <f t="shared" si="33"/>
        <v>-1448.3189138576774</v>
      </c>
      <c r="Q106" s="38">
        <f t="shared" si="41"/>
        <v>58188.230000000214</v>
      </c>
      <c r="R106" s="38">
        <f t="shared" si="28"/>
        <v>-213.88437172284557</v>
      </c>
      <c r="S106" s="38">
        <f t="shared" si="36"/>
        <v>-392547.7699999998</v>
      </c>
      <c r="T106" s="38">
        <f t="shared" si="29"/>
        <v>-1472.6798305243435</v>
      </c>
      <c r="U106" s="41" t="str">
        <f t="shared" si="30"/>
        <v>Met MOE</v>
      </c>
      <c r="V106" s="42" t="str">
        <f t="shared" si="31"/>
        <v>Failed PPC</v>
      </c>
      <c r="W106" s="43" t="str">
        <f t="shared" si="32"/>
        <v>Failed Local Test</v>
      </c>
      <c r="X106" s="48" t="str">
        <f t="shared" si="35"/>
        <v>Failed Local per Pupil</v>
      </c>
      <c r="Y106" s="26" t="str">
        <f t="shared" si="34"/>
        <v>Met MOE</v>
      </c>
    </row>
    <row r="107" spans="1:25" ht="15.75">
      <c r="A107" s="36" t="s">
        <v>204</v>
      </c>
      <c r="B107" s="37" t="s">
        <v>205</v>
      </c>
      <c r="C107" s="38">
        <v>3038232.56</v>
      </c>
      <c r="D107" s="38">
        <v>408123.5</v>
      </c>
      <c r="E107" s="38">
        <f t="shared" si="26"/>
        <v>2630109.06</v>
      </c>
      <c r="F107" s="39">
        <v>512</v>
      </c>
      <c r="G107" s="38">
        <f t="shared" si="37"/>
        <v>5136.9317578125</v>
      </c>
      <c r="H107" s="40">
        <v>2963464</v>
      </c>
      <c r="I107" s="40">
        <f t="shared" si="38"/>
        <v>74768.56000000006</v>
      </c>
      <c r="J107" s="40">
        <f t="shared" si="27"/>
        <v>146.0323437500001</v>
      </c>
      <c r="K107" s="38">
        <v>2987163.9000000004</v>
      </c>
      <c r="L107" s="23">
        <v>454</v>
      </c>
      <c r="M107" s="41">
        <f t="shared" si="39"/>
        <v>6579.656167400882</v>
      </c>
      <c r="N107" s="40">
        <v>2992791</v>
      </c>
      <c r="O107" s="38">
        <f t="shared" si="40"/>
        <v>-5627.0999999996275</v>
      </c>
      <c r="P107" s="38">
        <f t="shared" si="33"/>
        <v>-12.394493392069664</v>
      </c>
      <c r="Q107" s="38">
        <f t="shared" si="41"/>
        <v>357054.8400000003</v>
      </c>
      <c r="R107" s="38">
        <f t="shared" si="28"/>
        <v>1442.7244095883816</v>
      </c>
      <c r="S107" s="38">
        <f t="shared" si="36"/>
        <v>-80395.65999999968</v>
      </c>
      <c r="T107" s="38">
        <f t="shared" si="29"/>
        <v>-158.4268371420698</v>
      </c>
      <c r="U107" s="41" t="str">
        <f t="shared" si="30"/>
        <v>Met MOE</v>
      </c>
      <c r="V107" s="42" t="str">
        <f t="shared" si="31"/>
        <v>Met MOE</v>
      </c>
      <c r="W107" s="43" t="str">
        <f t="shared" si="32"/>
        <v>Failed Local Test</v>
      </c>
      <c r="X107" s="48" t="str">
        <f t="shared" si="35"/>
        <v>Failed Local per Pupil</v>
      </c>
      <c r="Y107" s="26" t="str">
        <f t="shared" si="34"/>
        <v>Met MOE</v>
      </c>
    </row>
    <row r="108" spans="1:25" ht="15.75">
      <c r="A108" s="36" t="s">
        <v>206</v>
      </c>
      <c r="B108" s="37" t="s">
        <v>207</v>
      </c>
      <c r="C108" s="38">
        <v>716887.0399999998</v>
      </c>
      <c r="D108" s="38" t="s">
        <v>736</v>
      </c>
      <c r="E108" s="38">
        <f t="shared" si="26"/>
        <v>716887.0399999998</v>
      </c>
      <c r="F108" s="39">
        <v>114</v>
      </c>
      <c r="G108" s="38">
        <f t="shared" si="37"/>
        <v>6288.482807017542</v>
      </c>
      <c r="H108" s="40">
        <v>647960</v>
      </c>
      <c r="I108" s="40">
        <f t="shared" si="38"/>
        <v>68927.0399999998</v>
      </c>
      <c r="J108" s="40">
        <f t="shared" si="27"/>
        <v>604.6231578947351</v>
      </c>
      <c r="K108" s="38">
        <v>574983.78</v>
      </c>
      <c r="L108" s="23">
        <v>102</v>
      </c>
      <c r="M108" s="41">
        <f t="shared" si="39"/>
        <v>5637.095882352942</v>
      </c>
      <c r="N108" s="40">
        <v>650739</v>
      </c>
      <c r="O108" s="38">
        <f t="shared" si="40"/>
        <v>-75755.21999999997</v>
      </c>
      <c r="P108" s="38">
        <f t="shared" si="33"/>
        <v>-742.6982352941174</v>
      </c>
      <c r="Q108" s="38">
        <f t="shared" si="41"/>
        <v>-141903.25999999978</v>
      </c>
      <c r="R108" s="38">
        <f t="shared" si="28"/>
        <v>-651.3869246646</v>
      </c>
      <c r="S108" s="38">
        <f t="shared" si="36"/>
        <v>-144682.25999999978</v>
      </c>
      <c r="T108" s="38">
        <f t="shared" si="29"/>
        <v>-1347.3213931888524</v>
      </c>
      <c r="U108" s="41" t="str">
        <f t="shared" si="30"/>
        <v>Failed Aggregate MOE</v>
      </c>
      <c r="V108" s="42" t="str">
        <f t="shared" si="31"/>
        <v>Failed PPC</v>
      </c>
      <c r="W108" s="43" t="str">
        <f t="shared" si="32"/>
        <v>Failed Local Test</v>
      </c>
      <c r="X108" s="48" t="str">
        <f t="shared" si="35"/>
        <v>Failed Local per Pupil</v>
      </c>
      <c r="Y108" s="26" t="str">
        <f t="shared" si="34"/>
        <v>Did Not Meet MOE</v>
      </c>
    </row>
    <row r="109" spans="1:25" ht="15.75">
      <c r="A109" s="36" t="s">
        <v>208</v>
      </c>
      <c r="B109" s="37" t="s">
        <v>209</v>
      </c>
      <c r="C109" s="38">
        <v>2660818.4099999997</v>
      </c>
      <c r="D109" s="38">
        <v>319926.5</v>
      </c>
      <c r="E109" s="38">
        <f t="shared" si="26"/>
        <v>2340891.9099999997</v>
      </c>
      <c r="F109" s="39">
        <v>361</v>
      </c>
      <c r="G109" s="38">
        <f t="shared" si="37"/>
        <v>6484.465124653739</v>
      </c>
      <c r="H109" s="40">
        <v>2676302</v>
      </c>
      <c r="I109" s="40">
        <f t="shared" si="38"/>
        <v>-15483.590000000317</v>
      </c>
      <c r="J109" s="40">
        <f t="shared" si="27"/>
        <v>-42.89083102493162</v>
      </c>
      <c r="K109" s="38">
        <v>2429260.69</v>
      </c>
      <c r="L109" s="23">
        <v>342</v>
      </c>
      <c r="M109" s="41">
        <f t="shared" si="39"/>
        <v>7103.101432748538</v>
      </c>
      <c r="N109" s="40">
        <v>2966710</v>
      </c>
      <c r="O109" s="38">
        <f t="shared" si="40"/>
        <v>-537449.31</v>
      </c>
      <c r="P109" s="38">
        <f t="shared" si="33"/>
        <v>-1571.489210526316</v>
      </c>
      <c r="Q109" s="38">
        <f t="shared" si="41"/>
        <v>88368.78000000026</v>
      </c>
      <c r="R109" s="38">
        <f t="shared" si="28"/>
        <v>618.6363080947995</v>
      </c>
      <c r="S109" s="38">
        <f t="shared" si="36"/>
        <v>-521965.71999999974</v>
      </c>
      <c r="T109" s="38">
        <f t="shared" si="29"/>
        <v>-1528.5983795013842</v>
      </c>
      <c r="U109" s="41" t="str">
        <f t="shared" si="30"/>
        <v>Met MOE</v>
      </c>
      <c r="V109" s="42" t="str">
        <f t="shared" si="31"/>
        <v>Met MOE</v>
      </c>
      <c r="W109" s="43" t="str">
        <f t="shared" si="32"/>
        <v>Failed Local Test</v>
      </c>
      <c r="X109" s="48" t="str">
        <f t="shared" si="35"/>
        <v>Failed Local per Pupil</v>
      </c>
      <c r="Y109" s="26" t="str">
        <f t="shared" si="34"/>
        <v>Met MOE</v>
      </c>
    </row>
    <row r="110" spans="1:25" ht="15.75">
      <c r="A110" s="36" t="s">
        <v>210</v>
      </c>
      <c r="B110" s="37" t="s">
        <v>211</v>
      </c>
      <c r="C110" s="38">
        <v>5867312.980000008</v>
      </c>
      <c r="D110" s="38" t="s">
        <v>736</v>
      </c>
      <c r="E110" s="38">
        <f t="shared" si="26"/>
        <v>5867312.980000008</v>
      </c>
      <c r="F110" s="39">
        <v>653</v>
      </c>
      <c r="G110" s="38">
        <f t="shared" si="37"/>
        <v>8985.165359877501</v>
      </c>
      <c r="H110" s="40">
        <v>3792939</v>
      </c>
      <c r="I110" s="40">
        <f t="shared" si="38"/>
        <v>2074373.980000008</v>
      </c>
      <c r="J110" s="40">
        <f t="shared" si="27"/>
        <v>3176.682970903534</v>
      </c>
      <c r="K110" s="38">
        <v>4631069.9399999995</v>
      </c>
      <c r="L110" s="23">
        <v>630</v>
      </c>
      <c r="M110" s="41">
        <f t="shared" si="39"/>
        <v>7350.904666666665</v>
      </c>
      <c r="N110" s="40">
        <v>4005761</v>
      </c>
      <c r="O110" s="38">
        <f t="shared" si="40"/>
        <v>625308.9399999995</v>
      </c>
      <c r="P110" s="38">
        <f t="shared" si="33"/>
        <v>992.5538730158722</v>
      </c>
      <c r="Q110" s="38">
        <f t="shared" si="41"/>
        <v>-1236243.0400000084</v>
      </c>
      <c r="R110" s="38">
        <f t="shared" si="28"/>
        <v>-1634.2606932108356</v>
      </c>
      <c r="S110" s="38">
        <f t="shared" si="36"/>
        <v>-1449065.0400000084</v>
      </c>
      <c r="T110" s="38">
        <f t="shared" si="29"/>
        <v>-2184.129097887662</v>
      </c>
      <c r="U110" s="41" t="str">
        <f t="shared" si="30"/>
        <v>Failed Aggregate MOE</v>
      </c>
      <c r="V110" s="42" t="str">
        <f t="shared" si="31"/>
        <v>Failed PPC</v>
      </c>
      <c r="W110" s="43" t="str">
        <f t="shared" si="32"/>
        <v>Failed Local Test</v>
      </c>
      <c r="X110" s="48" t="str">
        <f t="shared" si="35"/>
        <v>Failed Local per Pupil</v>
      </c>
      <c r="Y110" s="26" t="str">
        <f t="shared" si="34"/>
        <v>Did Not Meet MOE</v>
      </c>
    </row>
    <row r="111" spans="1:25" ht="15.75">
      <c r="A111" s="36" t="s">
        <v>212</v>
      </c>
      <c r="B111" s="37" t="s">
        <v>213</v>
      </c>
      <c r="C111" s="38">
        <v>24358586.649999958</v>
      </c>
      <c r="D111" s="38">
        <v>3190584</v>
      </c>
      <c r="E111" s="38">
        <f t="shared" si="26"/>
        <v>21168002.649999958</v>
      </c>
      <c r="F111" s="39">
        <v>3636</v>
      </c>
      <c r="G111" s="38">
        <f t="shared" si="37"/>
        <v>5821.782907040692</v>
      </c>
      <c r="H111" s="40">
        <v>22635155</v>
      </c>
      <c r="I111" s="40">
        <f t="shared" si="38"/>
        <v>1723431.6499999575</v>
      </c>
      <c r="J111" s="40">
        <f t="shared" si="27"/>
        <v>473.99110286027434</v>
      </c>
      <c r="K111" s="38">
        <v>24378992.880000003</v>
      </c>
      <c r="L111" s="23">
        <v>3655</v>
      </c>
      <c r="M111" s="41">
        <f t="shared" si="39"/>
        <v>6670.039091655268</v>
      </c>
      <c r="N111" s="40">
        <v>25453767</v>
      </c>
      <c r="O111" s="38">
        <f t="shared" si="40"/>
        <v>-1074774.1199999973</v>
      </c>
      <c r="P111" s="38">
        <f t="shared" si="33"/>
        <v>-294.05584678522496</v>
      </c>
      <c r="Q111" s="38">
        <f t="shared" si="41"/>
        <v>3210990.230000045</v>
      </c>
      <c r="R111" s="38">
        <f t="shared" si="28"/>
        <v>848.2561846145754</v>
      </c>
      <c r="S111" s="38">
        <f t="shared" si="36"/>
        <v>-2798205.769999955</v>
      </c>
      <c r="T111" s="38">
        <f t="shared" si="29"/>
        <v>-768.0469496454994</v>
      </c>
      <c r="U111" s="41" t="str">
        <f t="shared" si="30"/>
        <v>Met MOE</v>
      </c>
      <c r="V111" s="42" t="str">
        <f t="shared" si="31"/>
        <v>Met MOE</v>
      </c>
      <c r="W111" s="43" t="str">
        <f t="shared" si="32"/>
        <v>Failed Local Test</v>
      </c>
      <c r="X111" s="48" t="str">
        <f t="shared" si="35"/>
        <v>Failed Local per Pupil</v>
      </c>
      <c r="Y111" s="26" t="str">
        <f t="shared" si="34"/>
        <v>Met MOE</v>
      </c>
    </row>
    <row r="112" spans="1:25" ht="15.75">
      <c r="A112" s="36" t="s">
        <v>214</v>
      </c>
      <c r="B112" s="37" t="s">
        <v>215</v>
      </c>
      <c r="C112" s="38">
        <v>19956234.44999999</v>
      </c>
      <c r="D112" s="38" t="s">
        <v>736</v>
      </c>
      <c r="E112" s="38">
        <f t="shared" si="26"/>
        <v>19956234.44999999</v>
      </c>
      <c r="F112" s="39">
        <v>2452</v>
      </c>
      <c r="G112" s="38">
        <f t="shared" si="37"/>
        <v>8138.75793230016</v>
      </c>
      <c r="H112" s="40">
        <v>16575482</v>
      </c>
      <c r="I112" s="40">
        <f t="shared" si="38"/>
        <v>3380752.449999992</v>
      </c>
      <c r="J112" s="40">
        <f t="shared" si="27"/>
        <v>1378.7734298531777</v>
      </c>
      <c r="K112" s="38">
        <v>18682144.48</v>
      </c>
      <c r="L112" s="23">
        <v>2423</v>
      </c>
      <c r="M112" s="41">
        <f t="shared" si="39"/>
        <v>7710.336145274453</v>
      </c>
      <c r="N112" s="40">
        <v>19205410</v>
      </c>
      <c r="O112" s="38">
        <f t="shared" si="40"/>
        <v>-523265.51999999955</v>
      </c>
      <c r="P112" s="38">
        <f t="shared" si="33"/>
        <v>-215.95770532397836</v>
      </c>
      <c r="Q112" s="38">
        <f t="shared" si="41"/>
        <v>-1274089.9699999914</v>
      </c>
      <c r="R112" s="38">
        <f t="shared" si="28"/>
        <v>-428.4217870257071</v>
      </c>
      <c r="S112" s="38">
        <f t="shared" si="36"/>
        <v>-3904017.9699999914</v>
      </c>
      <c r="T112" s="38">
        <f t="shared" si="29"/>
        <v>-1594.7311351771561</v>
      </c>
      <c r="U112" s="41" t="str">
        <f t="shared" si="30"/>
        <v>Failed Aggregate MOE</v>
      </c>
      <c r="V112" s="42" t="str">
        <f t="shared" si="31"/>
        <v>Failed PPC</v>
      </c>
      <c r="W112" s="43" t="str">
        <f t="shared" si="32"/>
        <v>Failed Local Test</v>
      </c>
      <c r="X112" s="48" t="str">
        <f t="shared" si="35"/>
        <v>Failed Local per Pupil</v>
      </c>
      <c r="Y112" s="26" t="str">
        <f t="shared" si="34"/>
        <v>Did Not Meet MOE</v>
      </c>
    </row>
    <row r="113" spans="1:25" ht="15.75">
      <c r="A113" s="36" t="s">
        <v>216</v>
      </c>
      <c r="B113" s="37" t="s">
        <v>217</v>
      </c>
      <c r="C113" s="38">
        <v>2899242.3799999994</v>
      </c>
      <c r="D113" s="38">
        <v>606845</v>
      </c>
      <c r="E113" s="38">
        <f t="shared" si="26"/>
        <v>2292397.3799999994</v>
      </c>
      <c r="F113" s="39">
        <v>618</v>
      </c>
      <c r="G113" s="38">
        <f t="shared" si="37"/>
        <v>3709.380873786407</v>
      </c>
      <c r="H113" s="40">
        <v>3552570</v>
      </c>
      <c r="I113" s="40">
        <f t="shared" si="38"/>
        <v>-653327.6200000006</v>
      </c>
      <c r="J113" s="40">
        <f t="shared" si="27"/>
        <v>-1057.1644336569589</v>
      </c>
      <c r="K113" s="38">
        <v>2755165.51</v>
      </c>
      <c r="L113" s="23">
        <v>605</v>
      </c>
      <c r="M113" s="41">
        <f t="shared" si="39"/>
        <v>4553.992578512396</v>
      </c>
      <c r="N113" s="40">
        <v>3723316</v>
      </c>
      <c r="O113" s="38">
        <f t="shared" si="40"/>
        <v>-968150.4900000002</v>
      </c>
      <c r="P113" s="38">
        <f t="shared" si="33"/>
        <v>-1600.2487438016533</v>
      </c>
      <c r="Q113" s="38">
        <f t="shared" si="41"/>
        <v>462768.13000000035</v>
      </c>
      <c r="R113" s="38">
        <f t="shared" si="28"/>
        <v>844.6117047259891</v>
      </c>
      <c r="S113" s="38">
        <f t="shared" si="36"/>
        <v>-314822.86999999965</v>
      </c>
      <c r="T113" s="38">
        <f t="shared" si="29"/>
        <v>-543.0843101446944</v>
      </c>
      <c r="U113" s="41" t="str">
        <f t="shared" si="30"/>
        <v>Met MOE</v>
      </c>
      <c r="V113" s="42" t="str">
        <f t="shared" si="31"/>
        <v>Met MOE</v>
      </c>
      <c r="W113" s="43" t="str">
        <f t="shared" si="32"/>
        <v>Failed Local Test</v>
      </c>
      <c r="X113" s="48" t="str">
        <f t="shared" si="35"/>
        <v>Failed Local per Pupil</v>
      </c>
      <c r="Y113" s="26" t="str">
        <f t="shared" si="34"/>
        <v>Met MOE</v>
      </c>
    </row>
    <row r="114" spans="1:25" ht="15.75">
      <c r="A114" s="36" t="s">
        <v>218</v>
      </c>
      <c r="B114" s="37" t="s">
        <v>219</v>
      </c>
      <c r="C114" s="38">
        <v>2124439.5299999993</v>
      </c>
      <c r="D114" s="38">
        <v>228638.5</v>
      </c>
      <c r="E114" s="38">
        <f t="shared" si="26"/>
        <v>1895801.0299999993</v>
      </c>
      <c r="F114" s="39">
        <v>354</v>
      </c>
      <c r="G114" s="38">
        <f t="shared" si="37"/>
        <v>5355.370141242936</v>
      </c>
      <c r="H114" s="40">
        <v>2117784</v>
      </c>
      <c r="I114" s="40">
        <f t="shared" si="38"/>
        <v>6655.529999999329</v>
      </c>
      <c r="J114" s="40">
        <f t="shared" si="27"/>
        <v>18.800932203387937</v>
      </c>
      <c r="K114" s="38">
        <v>2065889.43</v>
      </c>
      <c r="L114" s="23">
        <v>359</v>
      </c>
      <c r="M114" s="41">
        <f t="shared" si="39"/>
        <v>5754.566657381615</v>
      </c>
      <c r="N114" s="40">
        <v>2259899</v>
      </c>
      <c r="O114" s="38">
        <f t="shared" si="40"/>
        <v>-194009.57000000007</v>
      </c>
      <c r="P114" s="38">
        <f t="shared" si="33"/>
        <v>-540.4166295264625</v>
      </c>
      <c r="Q114" s="38">
        <f t="shared" si="41"/>
        <v>170088.4000000006</v>
      </c>
      <c r="R114" s="38">
        <f t="shared" si="28"/>
        <v>399.1965161386788</v>
      </c>
      <c r="S114" s="38">
        <f t="shared" si="36"/>
        <v>-200665.0999999994</v>
      </c>
      <c r="T114" s="38">
        <f t="shared" si="29"/>
        <v>-559.2175617298504</v>
      </c>
      <c r="U114" s="41" t="str">
        <f t="shared" si="30"/>
        <v>Met MOE</v>
      </c>
      <c r="V114" s="42" t="str">
        <f t="shared" si="31"/>
        <v>Met MOE</v>
      </c>
      <c r="W114" s="43" t="str">
        <f t="shared" si="32"/>
        <v>Failed Local Test</v>
      </c>
      <c r="X114" s="48" t="str">
        <f t="shared" si="35"/>
        <v>Failed Local per Pupil</v>
      </c>
      <c r="Y114" s="26" t="str">
        <f t="shared" si="34"/>
        <v>Met MOE</v>
      </c>
    </row>
    <row r="115" spans="1:25" ht="15.75">
      <c r="A115" s="36" t="s">
        <v>220</v>
      </c>
      <c r="B115" s="37" t="s">
        <v>221</v>
      </c>
      <c r="C115" s="38">
        <v>22531638.319999985</v>
      </c>
      <c r="D115" s="38" t="s">
        <v>736</v>
      </c>
      <c r="E115" s="38">
        <f t="shared" si="26"/>
        <v>22531638.319999985</v>
      </c>
      <c r="F115" s="39">
        <v>2617</v>
      </c>
      <c r="G115" s="38">
        <f t="shared" si="37"/>
        <v>8609.720412686276</v>
      </c>
      <c r="H115" s="40">
        <v>17422940</v>
      </c>
      <c r="I115" s="40">
        <f t="shared" si="38"/>
        <v>5108698.319999985</v>
      </c>
      <c r="J115" s="40">
        <f t="shared" si="27"/>
        <v>1952.1201069927342</v>
      </c>
      <c r="K115" s="38">
        <v>21483055.7</v>
      </c>
      <c r="L115" s="23">
        <v>2606</v>
      </c>
      <c r="M115" s="41">
        <f t="shared" si="39"/>
        <v>8243.689831158865</v>
      </c>
      <c r="N115" s="40">
        <v>19491900</v>
      </c>
      <c r="O115" s="38">
        <f t="shared" si="40"/>
        <v>1991155.6999999993</v>
      </c>
      <c r="P115" s="38">
        <f t="shared" si="33"/>
        <v>764.0658864159628</v>
      </c>
      <c r="Q115" s="38">
        <f t="shared" si="41"/>
        <v>-1048582.6199999861</v>
      </c>
      <c r="R115" s="38">
        <f t="shared" si="28"/>
        <v>-366.0305815274114</v>
      </c>
      <c r="S115" s="38">
        <f t="shared" si="36"/>
        <v>-3117542.619999986</v>
      </c>
      <c r="T115" s="38">
        <f t="shared" si="29"/>
        <v>-1188.0542205767715</v>
      </c>
      <c r="U115" s="41" t="str">
        <f t="shared" si="30"/>
        <v>Failed Aggregate MOE</v>
      </c>
      <c r="V115" s="42" t="str">
        <f t="shared" si="31"/>
        <v>Failed PPC</v>
      </c>
      <c r="W115" s="43" t="str">
        <f t="shared" si="32"/>
        <v>Failed Local Test</v>
      </c>
      <c r="X115" s="48" t="str">
        <f t="shared" si="35"/>
        <v>Failed Local per Pupil</v>
      </c>
      <c r="Y115" s="26" t="str">
        <f t="shared" si="34"/>
        <v>Did Not Meet MOE</v>
      </c>
    </row>
    <row r="116" spans="1:25" ht="15.75">
      <c r="A116" s="36" t="s">
        <v>222</v>
      </c>
      <c r="B116" s="37" t="s">
        <v>223</v>
      </c>
      <c r="C116" s="38">
        <v>1819715.0599999994</v>
      </c>
      <c r="D116" s="38">
        <v>408116.5</v>
      </c>
      <c r="E116" s="38">
        <f t="shared" si="26"/>
        <v>1411598.5599999994</v>
      </c>
      <c r="F116" s="39">
        <v>420</v>
      </c>
      <c r="G116" s="38">
        <f t="shared" si="37"/>
        <v>3360.9489523809507</v>
      </c>
      <c r="H116" s="40">
        <v>2413852</v>
      </c>
      <c r="I116" s="40">
        <f t="shared" si="38"/>
        <v>-594136.9400000006</v>
      </c>
      <c r="J116" s="40">
        <f t="shared" si="27"/>
        <v>-1414.6117619047634</v>
      </c>
      <c r="K116" s="38">
        <v>1817703.36</v>
      </c>
      <c r="L116" s="23">
        <v>377</v>
      </c>
      <c r="M116" s="41">
        <f t="shared" si="39"/>
        <v>4821.494323607428</v>
      </c>
      <c r="N116" s="40">
        <v>2254830</v>
      </c>
      <c r="O116" s="38">
        <f t="shared" si="40"/>
        <v>-437126.6399999999</v>
      </c>
      <c r="P116" s="38">
        <f t="shared" si="33"/>
        <v>-1159.4871087533154</v>
      </c>
      <c r="Q116" s="38">
        <f t="shared" si="41"/>
        <v>406104.80000000075</v>
      </c>
      <c r="R116" s="38">
        <f t="shared" si="28"/>
        <v>1460.545371226477</v>
      </c>
      <c r="S116" s="38">
        <f t="shared" si="36"/>
        <v>157010.30000000075</v>
      </c>
      <c r="T116" s="38">
        <f t="shared" si="29"/>
        <v>255.124653151448</v>
      </c>
      <c r="U116" s="41" t="str">
        <f t="shared" si="30"/>
        <v>Met MOE</v>
      </c>
      <c r="V116" s="42" t="str">
        <f t="shared" si="31"/>
        <v>Met MOE</v>
      </c>
      <c r="W116" s="43" t="str">
        <f t="shared" si="32"/>
        <v>Met MOE</v>
      </c>
      <c r="X116" s="48" t="str">
        <f t="shared" si="35"/>
        <v>Met MOE</v>
      </c>
      <c r="Y116" s="26" t="str">
        <f t="shared" si="34"/>
        <v>Met MOE</v>
      </c>
    </row>
    <row r="117" spans="1:25" ht="15.75">
      <c r="A117" s="36" t="s">
        <v>224</v>
      </c>
      <c r="B117" s="37" t="s">
        <v>225</v>
      </c>
      <c r="C117" s="38">
        <v>3908025.1399999987</v>
      </c>
      <c r="D117" s="38">
        <v>439543.5</v>
      </c>
      <c r="E117" s="38">
        <f t="shared" si="26"/>
        <v>3468481.6399999987</v>
      </c>
      <c r="F117" s="39">
        <v>480</v>
      </c>
      <c r="G117" s="38">
        <f t="shared" si="37"/>
        <v>7226.003416666664</v>
      </c>
      <c r="H117" s="40">
        <v>2659013</v>
      </c>
      <c r="I117" s="40">
        <f t="shared" si="38"/>
        <v>1249012.1399999987</v>
      </c>
      <c r="J117" s="40">
        <f t="shared" si="27"/>
        <v>2602.1086249999976</v>
      </c>
      <c r="K117" s="38">
        <v>3703378.480000001</v>
      </c>
      <c r="L117" s="23">
        <v>480</v>
      </c>
      <c r="M117" s="41">
        <f t="shared" si="39"/>
        <v>7715.371833333335</v>
      </c>
      <c r="N117" s="40">
        <v>2744474</v>
      </c>
      <c r="O117" s="38">
        <f t="shared" si="40"/>
        <v>958904.4800000009</v>
      </c>
      <c r="P117" s="38">
        <f t="shared" si="33"/>
        <v>1997.7176666666685</v>
      </c>
      <c r="Q117" s="38">
        <f t="shared" si="41"/>
        <v>234896.84000000218</v>
      </c>
      <c r="R117" s="38">
        <f t="shared" si="28"/>
        <v>489.3684166666717</v>
      </c>
      <c r="S117" s="38">
        <f t="shared" si="36"/>
        <v>-290107.6599999978</v>
      </c>
      <c r="T117" s="38">
        <f t="shared" si="29"/>
        <v>-604.3909583333291</v>
      </c>
      <c r="U117" s="41" t="str">
        <f t="shared" si="30"/>
        <v>Met MOE</v>
      </c>
      <c r="V117" s="42" t="str">
        <f t="shared" si="31"/>
        <v>Met MOE</v>
      </c>
      <c r="W117" s="43" t="str">
        <f t="shared" si="32"/>
        <v>Failed Local Test</v>
      </c>
      <c r="X117" s="48" t="str">
        <f t="shared" si="35"/>
        <v>Failed Local per Pupil</v>
      </c>
      <c r="Y117" s="26" t="str">
        <f t="shared" si="34"/>
        <v>Met MOE</v>
      </c>
    </row>
    <row r="118" spans="1:25" ht="15.75">
      <c r="A118" s="36" t="s">
        <v>226</v>
      </c>
      <c r="B118" s="37" t="s">
        <v>227</v>
      </c>
      <c r="C118" s="38">
        <v>2398515.2700000005</v>
      </c>
      <c r="D118" s="38">
        <v>335789</v>
      </c>
      <c r="E118" s="38">
        <f t="shared" si="26"/>
        <v>2062726.2700000005</v>
      </c>
      <c r="F118" s="39">
        <v>350</v>
      </c>
      <c r="G118" s="38">
        <f t="shared" si="37"/>
        <v>5893.5036285714295</v>
      </c>
      <c r="H118" s="40">
        <v>2036967</v>
      </c>
      <c r="I118" s="40">
        <f t="shared" si="38"/>
        <v>361548.2700000005</v>
      </c>
      <c r="J118" s="40">
        <f t="shared" si="27"/>
        <v>1032.9950571428585</v>
      </c>
      <c r="K118" s="38">
        <v>2166347.1700000004</v>
      </c>
      <c r="L118" s="23">
        <v>363</v>
      </c>
      <c r="M118" s="41">
        <f t="shared" si="39"/>
        <v>5967.898539944905</v>
      </c>
      <c r="N118" s="40">
        <v>2420084</v>
      </c>
      <c r="O118" s="38">
        <f t="shared" si="40"/>
        <v>-253736.8299999996</v>
      </c>
      <c r="P118" s="38">
        <f t="shared" si="33"/>
        <v>-698.9995316804396</v>
      </c>
      <c r="Q118" s="38">
        <f t="shared" si="41"/>
        <v>103620.8999999999</v>
      </c>
      <c r="R118" s="38">
        <f t="shared" si="28"/>
        <v>74.39491137347522</v>
      </c>
      <c r="S118" s="38">
        <f t="shared" si="36"/>
        <v>-615285.1000000001</v>
      </c>
      <c r="T118" s="38">
        <f t="shared" si="29"/>
        <v>-1731.9945888232983</v>
      </c>
      <c r="U118" s="41" t="str">
        <f t="shared" si="30"/>
        <v>Met MOE</v>
      </c>
      <c r="V118" s="42" t="str">
        <f t="shared" si="31"/>
        <v>Met MOE</v>
      </c>
      <c r="W118" s="43" t="str">
        <f t="shared" si="32"/>
        <v>Failed Local Test</v>
      </c>
      <c r="X118" s="48" t="str">
        <f t="shared" si="35"/>
        <v>Failed Local per Pupil</v>
      </c>
      <c r="Y118" s="26" t="str">
        <f t="shared" si="34"/>
        <v>Met MOE</v>
      </c>
    </row>
    <row r="119" spans="1:25" ht="15.75">
      <c r="A119" s="36" t="s">
        <v>228</v>
      </c>
      <c r="B119" s="37" t="s">
        <v>229</v>
      </c>
      <c r="C119" s="38">
        <v>1779026.959999999</v>
      </c>
      <c r="D119" s="38">
        <v>332465</v>
      </c>
      <c r="E119" s="38">
        <f t="shared" si="26"/>
        <v>1446561.959999999</v>
      </c>
      <c r="F119" s="39">
        <v>244</v>
      </c>
      <c r="G119" s="38">
        <f t="shared" si="37"/>
        <v>5928.5326229508155</v>
      </c>
      <c r="H119" s="40">
        <v>1710660</v>
      </c>
      <c r="I119" s="40">
        <f t="shared" si="38"/>
        <v>68366.95999999903</v>
      </c>
      <c r="J119" s="40">
        <f t="shared" si="27"/>
        <v>280.1924590163895</v>
      </c>
      <c r="K119" s="38">
        <v>1939674.6099999999</v>
      </c>
      <c r="L119" s="23">
        <v>238</v>
      </c>
      <c r="M119" s="41">
        <f t="shared" si="39"/>
        <v>8149.893319327731</v>
      </c>
      <c r="N119" s="40">
        <v>1880161</v>
      </c>
      <c r="O119" s="38">
        <f t="shared" si="40"/>
        <v>59513.60999999987</v>
      </c>
      <c r="P119" s="38">
        <f t="shared" si="33"/>
        <v>250.05718487394904</v>
      </c>
      <c r="Q119" s="38">
        <f t="shared" si="41"/>
        <v>493112.65000000084</v>
      </c>
      <c r="R119" s="38">
        <f t="shared" si="28"/>
        <v>2221.3606963769153</v>
      </c>
      <c r="S119" s="38">
        <f t="shared" si="36"/>
        <v>-8853.349999999162</v>
      </c>
      <c r="T119" s="38">
        <f t="shared" si="29"/>
        <v>-30.135274142440437</v>
      </c>
      <c r="U119" s="41" t="str">
        <f t="shared" si="30"/>
        <v>Met MOE</v>
      </c>
      <c r="V119" s="42" t="str">
        <f t="shared" si="31"/>
        <v>Met MOE</v>
      </c>
      <c r="W119" s="43" t="str">
        <f t="shared" si="32"/>
        <v>Failed Local Test</v>
      </c>
      <c r="X119" s="48" t="str">
        <f t="shared" si="35"/>
        <v>Failed Local per Pupil</v>
      </c>
      <c r="Y119" s="26" t="str">
        <f t="shared" si="34"/>
        <v>Met MOE</v>
      </c>
    </row>
    <row r="120" spans="1:25" ht="15.75">
      <c r="A120" s="36" t="s">
        <v>230</v>
      </c>
      <c r="B120" s="37" t="s">
        <v>231</v>
      </c>
      <c r="C120" s="38">
        <v>7200174.5699999975</v>
      </c>
      <c r="D120" s="38">
        <v>710387.5</v>
      </c>
      <c r="E120" s="38">
        <f t="shared" si="26"/>
        <v>6489787.0699999975</v>
      </c>
      <c r="F120" s="39">
        <v>1082</v>
      </c>
      <c r="G120" s="38">
        <f t="shared" si="37"/>
        <v>5997.954778188538</v>
      </c>
      <c r="H120" s="40">
        <v>8216374</v>
      </c>
      <c r="I120" s="40">
        <f t="shared" si="38"/>
        <v>-1016199.4300000025</v>
      </c>
      <c r="J120" s="40">
        <f t="shared" si="27"/>
        <v>-939.1861645101686</v>
      </c>
      <c r="K120" s="38">
        <v>6245820.9</v>
      </c>
      <c r="L120" s="23">
        <v>1049</v>
      </c>
      <c r="M120" s="41">
        <f t="shared" si="39"/>
        <v>5954.071401334605</v>
      </c>
      <c r="N120" s="40">
        <v>7753144</v>
      </c>
      <c r="O120" s="38">
        <f t="shared" si="40"/>
        <v>-1507323.0999999996</v>
      </c>
      <c r="P120" s="38">
        <f t="shared" si="33"/>
        <v>-1436.9142993326975</v>
      </c>
      <c r="Q120" s="38">
        <f t="shared" si="41"/>
        <v>-243966.16999999713</v>
      </c>
      <c r="R120" s="38">
        <f t="shared" si="28"/>
        <v>-43.88337685393253</v>
      </c>
      <c r="S120" s="38">
        <f t="shared" si="36"/>
        <v>-491123.66999999713</v>
      </c>
      <c r="T120" s="38">
        <f t="shared" si="29"/>
        <v>-497.7281348225289</v>
      </c>
      <c r="U120" s="41" t="str">
        <f t="shared" si="30"/>
        <v>Failed Aggregate MOE</v>
      </c>
      <c r="V120" s="42" t="str">
        <f t="shared" si="31"/>
        <v>Failed PPC</v>
      </c>
      <c r="W120" s="43" t="str">
        <f t="shared" si="32"/>
        <v>Failed Local Test</v>
      </c>
      <c r="X120" s="48" t="str">
        <f t="shared" si="35"/>
        <v>Failed Local per Pupil</v>
      </c>
      <c r="Y120" s="26" t="str">
        <f t="shared" si="34"/>
        <v>Did Not Meet MOE</v>
      </c>
    </row>
    <row r="121" spans="1:25" ht="15.75">
      <c r="A121" s="36" t="s">
        <v>232</v>
      </c>
      <c r="B121" s="37" t="s">
        <v>233</v>
      </c>
      <c r="C121" s="38">
        <v>1278119.2800000003</v>
      </c>
      <c r="D121" s="38">
        <v>152499.5</v>
      </c>
      <c r="E121" s="38">
        <f t="shared" si="26"/>
        <v>1125619.7800000003</v>
      </c>
      <c r="F121" s="39">
        <v>228</v>
      </c>
      <c r="G121" s="38">
        <f t="shared" si="37"/>
        <v>4936.928859649124</v>
      </c>
      <c r="H121" s="40">
        <v>1204679</v>
      </c>
      <c r="I121" s="40">
        <f t="shared" si="38"/>
        <v>73440.28000000026</v>
      </c>
      <c r="J121" s="40">
        <f t="shared" si="27"/>
        <v>322.1064912280713</v>
      </c>
      <c r="K121" s="38">
        <v>1170179.01</v>
      </c>
      <c r="L121" s="23">
        <v>203</v>
      </c>
      <c r="M121" s="41">
        <f t="shared" si="39"/>
        <v>5764.428620689655</v>
      </c>
      <c r="N121" s="40">
        <v>1254427</v>
      </c>
      <c r="O121" s="38">
        <f t="shared" si="40"/>
        <v>-84247.98999999999</v>
      </c>
      <c r="P121" s="38">
        <f t="shared" si="33"/>
        <v>-415.0147290640394</v>
      </c>
      <c r="Q121" s="38">
        <f t="shared" si="41"/>
        <v>44559.22999999975</v>
      </c>
      <c r="R121" s="38">
        <f t="shared" si="28"/>
        <v>827.4997610405308</v>
      </c>
      <c r="S121" s="38">
        <f t="shared" si="36"/>
        <v>-157688.27000000025</v>
      </c>
      <c r="T121" s="38">
        <f t="shared" si="29"/>
        <v>-737.1212202921107</v>
      </c>
      <c r="U121" s="41" t="str">
        <f t="shared" si="30"/>
        <v>Met MOE</v>
      </c>
      <c r="V121" s="42" t="str">
        <f t="shared" si="31"/>
        <v>Met MOE</v>
      </c>
      <c r="W121" s="43" t="str">
        <f t="shared" si="32"/>
        <v>Failed Local Test</v>
      </c>
      <c r="X121" s="48" t="str">
        <f t="shared" si="35"/>
        <v>Failed Local per Pupil</v>
      </c>
      <c r="Y121" s="26" t="str">
        <f t="shared" si="34"/>
        <v>Met MOE</v>
      </c>
    </row>
    <row r="122" spans="1:25" ht="15.75">
      <c r="A122" s="36" t="s">
        <v>234</v>
      </c>
      <c r="B122" s="37" t="s">
        <v>235</v>
      </c>
      <c r="C122" s="38">
        <v>3517360.639999999</v>
      </c>
      <c r="D122" s="38">
        <v>303874</v>
      </c>
      <c r="E122" s="38">
        <f t="shared" si="26"/>
        <v>3213486.639999999</v>
      </c>
      <c r="F122" s="39">
        <v>382</v>
      </c>
      <c r="G122" s="38">
        <f t="shared" si="37"/>
        <v>8412.268691099474</v>
      </c>
      <c r="H122" s="40">
        <v>2756658</v>
      </c>
      <c r="I122" s="40">
        <f t="shared" si="38"/>
        <v>760702.6399999992</v>
      </c>
      <c r="J122" s="40">
        <f t="shared" si="27"/>
        <v>1991.368167539265</v>
      </c>
      <c r="K122" s="38">
        <v>3319722.6399999997</v>
      </c>
      <c r="L122" s="23">
        <v>387</v>
      </c>
      <c r="M122" s="41">
        <f t="shared" si="39"/>
        <v>8578.094677002584</v>
      </c>
      <c r="N122" s="40">
        <v>2976835</v>
      </c>
      <c r="O122" s="38">
        <f t="shared" si="40"/>
        <v>342887.63999999966</v>
      </c>
      <c r="P122" s="38">
        <f t="shared" si="33"/>
        <v>886.01457364341</v>
      </c>
      <c r="Q122" s="38">
        <f t="shared" si="41"/>
        <v>106236.00000000047</v>
      </c>
      <c r="R122" s="38">
        <f t="shared" si="28"/>
        <v>165.82598590310954</v>
      </c>
      <c r="S122" s="38">
        <f t="shared" si="36"/>
        <v>-417814.99999999953</v>
      </c>
      <c r="T122" s="38">
        <f t="shared" si="29"/>
        <v>-1105.3535938958548</v>
      </c>
      <c r="U122" s="41" t="str">
        <f t="shared" si="30"/>
        <v>Met MOE</v>
      </c>
      <c r="V122" s="42" t="str">
        <f t="shared" si="31"/>
        <v>Met MOE</v>
      </c>
      <c r="W122" s="43" t="str">
        <f t="shared" si="32"/>
        <v>Failed Local Test</v>
      </c>
      <c r="X122" s="48" t="str">
        <f t="shared" si="35"/>
        <v>Failed Local per Pupil</v>
      </c>
      <c r="Y122" s="26" t="str">
        <f t="shared" si="34"/>
        <v>Met MOE</v>
      </c>
    </row>
    <row r="123" spans="1:25" ht="15.75">
      <c r="A123" s="36" t="s">
        <v>236</v>
      </c>
      <c r="B123" s="37" t="s">
        <v>237</v>
      </c>
      <c r="C123" s="38">
        <v>196102.81</v>
      </c>
      <c r="D123" s="38">
        <v>31582</v>
      </c>
      <c r="E123" s="38">
        <f t="shared" si="26"/>
        <v>164520.81</v>
      </c>
      <c r="F123" s="39">
        <v>32</v>
      </c>
      <c r="G123" s="38">
        <f t="shared" si="37"/>
        <v>5141.2753125</v>
      </c>
      <c r="H123" s="40">
        <v>167113</v>
      </c>
      <c r="I123" s="40">
        <f t="shared" si="38"/>
        <v>28989.809999999998</v>
      </c>
      <c r="J123" s="40">
        <f t="shared" si="27"/>
        <v>905.9315624999999</v>
      </c>
      <c r="K123" s="38">
        <v>207023.11000000002</v>
      </c>
      <c r="L123" s="23">
        <v>53</v>
      </c>
      <c r="M123" s="41">
        <f t="shared" si="39"/>
        <v>3906.09641509434</v>
      </c>
      <c r="N123" s="40">
        <v>238588</v>
      </c>
      <c r="O123" s="38">
        <f t="shared" si="40"/>
        <v>-31564.889999999985</v>
      </c>
      <c r="P123" s="38">
        <f t="shared" si="33"/>
        <v>-595.5639622641506</v>
      </c>
      <c r="Q123" s="38">
        <f t="shared" si="41"/>
        <v>42502.30000000002</v>
      </c>
      <c r="R123" s="38">
        <f t="shared" si="28"/>
        <v>-1235.1788974056599</v>
      </c>
      <c r="S123" s="38">
        <f t="shared" si="36"/>
        <v>-60554.69999999998</v>
      </c>
      <c r="T123" s="38">
        <f t="shared" si="29"/>
        <v>-1501.4955247641506</v>
      </c>
      <c r="U123" s="41" t="str">
        <f t="shared" si="30"/>
        <v>Met MOE</v>
      </c>
      <c r="V123" s="42" t="str">
        <f t="shared" si="31"/>
        <v>Failed PPC</v>
      </c>
      <c r="W123" s="43" t="str">
        <f t="shared" si="32"/>
        <v>Failed Local Test</v>
      </c>
      <c r="X123" s="48" t="str">
        <f t="shared" si="35"/>
        <v>Failed Local per Pupil</v>
      </c>
      <c r="Y123" s="26" t="str">
        <f t="shared" si="34"/>
        <v>Met MOE</v>
      </c>
    </row>
    <row r="124" spans="1:25" ht="15.75">
      <c r="A124" s="36" t="s">
        <v>238</v>
      </c>
      <c r="B124" s="37" t="s">
        <v>239</v>
      </c>
      <c r="C124" s="38">
        <v>1917583.5699999994</v>
      </c>
      <c r="D124" s="38">
        <v>217898</v>
      </c>
      <c r="E124" s="38">
        <f t="shared" si="26"/>
        <v>1699685.5699999994</v>
      </c>
      <c r="F124" s="39">
        <v>230</v>
      </c>
      <c r="G124" s="38">
        <f t="shared" si="37"/>
        <v>7389.937260869562</v>
      </c>
      <c r="H124" s="40">
        <v>1389057</v>
      </c>
      <c r="I124" s="40">
        <f t="shared" si="38"/>
        <v>528526.5699999994</v>
      </c>
      <c r="J124" s="40">
        <f t="shared" si="27"/>
        <v>2297.9416086956494</v>
      </c>
      <c r="K124" s="38">
        <v>1832812.6299999997</v>
      </c>
      <c r="L124" s="23">
        <v>274</v>
      </c>
      <c r="M124" s="41">
        <f t="shared" si="39"/>
        <v>6689.0971897810205</v>
      </c>
      <c r="N124" s="40">
        <v>1842539</v>
      </c>
      <c r="O124" s="38">
        <f t="shared" si="40"/>
        <v>-9726.370000000345</v>
      </c>
      <c r="P124" s="38">
        <f t="shared" si="33"/>
        <v>-35.49770072992826</v>
      </c>
      <c r="Q124" s="38">
        <f t="shared" si="41"/>
        <v>133127.0600000003</v>
      </c>
      <c r="R124" s="38">
        <f t="shared" si="28"/>
        <v>-700.8400710885417</v>
      </c>
      <c r="S124" s="38">
        <f t="shared" si="36"/>
        <v>-538252.9399999997</v>
      </c>
      <c r="T124" s="38">
        <f t="shared" si="29"/>
        <v>-2333.4393094255774</v>
      </c>
      <c r="U124" s="41" t="str">
        <f t="shared" si="30"/>
        <v>Met MOE</v>
      </c>
      <c r="V124" s="42" t="str">
        <f t="shared" si="31"/>
        <v>Failed PPC</v>
      </c>
      <c r="W124" s="43" t="str">
        <f t="shared" si="32"/>
        <v>Failed Local Test</v>
      </c>
      <c r="X124" s="48" t="str">
        <f t="shared" si="35"/>
        <v>Failed Local per Pupil</v>
      </c>
      <c r="Y124" s="26" t="str">
        <f t="shared" si="34"/>
        <v>Met MOE</v>
      </c>
    </row>
    <row r="125" spans="1:25" ht="15.75">
      <c r="A125" s="36" t="s">
        <v>240</v>
      </c>
      <c r="B125" s="37" t="s">
        <v>241</v>
      </c>
      <c r="C125" s="38">
        <v>994233.3599999994</v>
      </c>
      <c r="D125" s="38">
        <v>147659.5</v>
      </c>
      <c r="E125" s="38">
        <f t="shared" si="26"/>
        <v>846573.8599999994</v>
      </c>
      <c r="F125" s="39">
        <v>163</v>
      </c>
      <c r="G125" s="38">
        <f t="shared" si="37"/>
        <v>5193.704662576683</v>
      </c>
      <c r="H125" s="40">
        <v>962670</v>
      </c>
      <c r="I125" s="40">
        <f t="shared" si="38"/>
        <v>31563.359999999404</v>
      </c>
      <c r="J125" s="40">
        <f t="shared" si="27"/>
        <v>193.64024539876934</v>
      </c>
      <c r="K125" s="38">
        <v>873487.0299999999</v>
      </c>
      <c r="L125" s="23">
        <v>134</v>
      </c>
      <c r="M125" s="41">
        <f t="shared" si="39"/>
        <v>6518.559925373133</v>
      </c>
      <c r="N125" s="40">
        <v>971478</v>
      </c>
      <c r="O125" s="38">
        <f t="shared" si="40"/>
        <v>-97990.97000000009</v>
      </c>
      <c r="P125" s="38">
        <f t="shared" si="33"/>
        <v>-731.2758955223887</v>
      </c>
      <c r="Q125" s="38">
        <f t="shared" si="41"/>
        <v>26913.170000000508</v>
      </c>
      <c r="R125" s="38">
        <f t="shared" si="28"/>
        <v>1324.85526279645</v>
      </c>
      <c r="S125" s="38">
        <f t="shared" si="36"/>
        <v>-129554.32999999949</v>
      </c>
      <c r="T125" s="38">
        <f t="shared" si="29"/>
        <v>-924.9161409211581</v>
      </c>
      <c r="U125" s="41" t="str">
        <f t="shared" si="30"/>
        <v>Met MOE</v>
      </c>
      <c r="V125" s="42" t="str">
        <f t="shared" si="31"/>
        <v>Met MOE</v>
      </c>
      <c r="W125" s="43" t="str">
        <f t="shared" si="32"/>
        <v>Failed Local Test</v>
      </c>
      <c r="X125" s="48" t="str">
        <f t="shared" si="35"/>
        <v>Failed Local per Pupil</v>
      </c>
      <c r="Y125" s="26" t="str">
        <f t="shared" si="34"/>
        <v>Met MOE</v>
      </c>
    </row>
    <row r="126" spans="1:25" ht="15.75">
      <c r="A126" s="36" t="s">
        <v>242</v>
      </c>
      <c r="B126" s="37" t="s">
        <v>243</v>
      </c>
      <c r="C126" s="38">
        <v>20000827.549999997</v>
      </c>
      <c r="D126" s="38">
        <v>3340149</v>
      </c>
      <c r="E126" s="38">
        <f t="shared" si="26"/>
        <v>16660678.549999997</v>
      </c>
      <c r="F126" s="39">
        <v>3166</v>
      </c>
      <c r="G126" s="38">
        <f t="shared" si="37"/>
        <v>5262.37477890082</v>
      </c>
      <c r="H126" s="40">
        <v>16330031</v>
      </c>
      <c r="I126" s="40">
        <f t="shared" si="38"/>
        <v>3670796.549999997</v>
      </c>
      <c r="J126" s="40">
        <f t="shared" si="27"/>
        <v>1159.4430037902707</v>
      </c>
      <c r="K126" s="38">
        <v>17247432.3</v>
      </c>
      <c r="L126" s="23">
        <v>2893</v>
      </c>
      <c r="M126" s="41">
        <f t="shared" si="39"/>
        <v>5961.780954026962</v>
      </c>
      <c r="N126" s="40">
        <v>16660480</v>
      </c>
      <c r="O126" s="38">
        <f t="shared" si="40"/>
        <v>586952.3000000007</v>
      </c>
      <c r="P126" s="38">
        <f t="shared" si="33"/>
        <v>202.88707224334627</v>
      </c>
      <c r="Q126" s="38">
        <f t="shared" si="41"/>
        <v>586753.7500000037</v>
      </c>
      <c r="R126" s="38">
        <f t="shared" si="28"/>
        <v>699.4061751261415</v>
      </c>
      <c r="S126" s="38">
        <f t="shared" si="36"/>
        <v>-3083844.2499999963</v>
      </c>
      <c r="T126" s="38">
        <f t="shared" si="29"/>
        <v>-956.5559315469245</v>
      </c>
      <c r="U126" s="41" t="str">
        <f t="shared" si="30"/>
        <v>Met MOE</v>
      </c>
      <c r="V126" s="42" t="str">
        <f t="shared" si="31"/>
        <v>Met MOE</v>
      </c>
      <c r="W126" s="43" t="str">
        <f t="shared" si="32"/>
        <v>Failed Local Test</v>
      </c>
      <c r="X126" s="48" t="str">
        <f t="shared" si="35"/>
        <v>Failed Local per Pupil</v>
      </c>
      <c r="Y126" s="26" t="str">
        <f t="shared" si="34"/>
        <v>Met MOE</v>
      </c>
    </row>
    <row r="127" spans="1:25" ht="15.75">
      <c r="A127" s="36" t="s">
        <v>244</v>
      </c>
      <c r="B127" s="37" t="s">
        <v>245</v>
      </c>
      <c r="C127" s="38">
        <v>7059716.899999997</v>
      </c>
      <c r="D127" s="38" t="s">
        <v>736</v>
      </c>
      <c r="E127" s="38">
        <f t="shared" si="26"/>
        <v>7059716.899999997</v>
      </c>
      <c r="F127" s="39">
        <v>1307</v>
      </c>
      <c r="G127" s="38">
        <f t="shared" si="37"/>
        <v>5401.466641162966</v>
      </c>
      <c r="H127" s="40">
        <v>8190992</v>
      </c>
      <c r="I127" s="40">
        <f t="shared" si="38"/>
        <v>-1131275.1000000034</v>
      </c>
      <c r="J127" s="40">
        <f t="shared" si="27"/>
        <v>-865.550956388679</v>
      </c>
      <c r="K127" s="38">
        <v>8572926.75</v>
      </c>
      <c r="L127" s="23">
        <v>1295</v>
      </c>
      <c r="M127" s="41">
        <f t="shared" si="39"/>
        <v>6620.020656370656</v>
      </c>
      <c r="N127" s="40">
        <v>9196752</v>
      </c>
      <c r="O127" s="38">
        <f t="shared" si="40"/>
        <v>-623825.25</v>
      </c>
      <c r="P127" s="38">
        <f t="shared" si="33"/>
        <v>-481.7183397683398</v>
      </c>
      <c r="Q127" s="38">
        <f t="shared" si="41"/>
        <v>1513209.8500000034</v>
      </c>
      <c r="R127" s="38">
        <f t="shared" si="28"/>
        <v>1218.55401520769</v>
      </c>
      <c r="S127" s="38">
        <f t="shared" si="36"/>
        <v>507449.85000000335</v>
      </c>
      <c r="T127" s="38">
        <f t="shared" si="29"/>
        <v>383.8326166203392</v>
      </c>
      <c r="U127" s="41" t="str">
        <f t="shared" si="30"/>
        <v>Met MOE</v>
      </c>
      <c r="V127" s="42" t="str">
        <f t="shared" si="31"/>
        <v>Met MOE</v>
      </c>
      <c r="W127" s="43" t="str">
        <f t="shared" si="32"/>
        <v>Met MOE</v>
      </c>
      <c r="X127" s="48" t="str">
        <f t="shared" si="35"/>
        <v>Met MOE</v>
      </c>
      <c r="Y127" s="26" t="str">
        <f t="shared" si="34"/>
        <v>Met MOE</v>
      </c>
    </row>
    <row r="128" spans="1:25" ht="15.75">
      <c r="A128" s="36" t="s">
        <v>246</v>
      </c>
      <c r="B128" s="37" t="s">
        <v>247</v>
      </c>
      <c r="C128" s="38">
        <v>559917.98</v>
      </c>
      <c r="D128" s="38">
        <v>127765</v>
      </c>
      <c r="E128" s="38">
        <f t="shared" si="26"/>
        <v>432152.98</v>
      </c>
      <c r="F128" s="39">
        <v>114</v>
      </c>
      <c r="G128" s="38">
        <f t="shared" si="37"/>
        <v>3790.8156140350875</v>
      </c>
      <c r="H128" s="40">
        <v>556314</v>
      </c>
      <c r="I128" s="40">
        <f t="shared" si="38"/>
        <v>3603.9799999999814</v>
      </c>
      <c r="J128" s="40">
        <f t="shared" si="27"/>
        <v>31.613859649122645</v>
      </c>
      <c r="K128" s="38">
        <v>518838.93000000005</v>
      </c>
      <c r="L128" s="23">
        <v>123</v>
      </c>
      <c r="M128" s="41">
        <f t="shared" si="39"/>
        <v>4218.20268292683</v>
      </c>
      <c r="N128" s="40">
        <v>625281</v>
      </c>
      <c r="O128" s="38">
        <f t="shared" si="40"/>
        <v>-106442.06999999995</v>
      </c>
      <c r="P128" s="38">
        <f t="shared" si="33"/>
        <v>-865.3826829268288</v>
      </c>
      <c r="Q128" s="38">
        <f t="shared" si="41"/>
        <v>86685.95000000007</v>
      </c>
      <c r="R128" s="38">
        <f t="shared" si="28"/>
        <v>427.3870688917423</v>
      </c>
      <c r="S128" s="38">
        <f t="shared" si="36"/>
        <v>-110046.04999999993</v>
      </c>
      <c r="T128" s="38">
        <f t="shared" si="29"/>
        <v>-896.9965425759515</v>
      </c>
      <c r="U128" s="41" t="str">
        <f t="shared" si="30"/>
        <v>Met MOE</v>
      </c>
      <c r="V128" s="42" t="str">
        <f t="shared" si="31"/>
        <v>Met MOE</v>
      </c>
      <c r="W128" s="43" t="str">
        <f t="shared" si="32"/>
        <v>Failed Local Test</v>
      </c>
      <c r="X128" s="48" t="str">
        <f t="shared" si="35"/>
        <v>Failed Local per Pupil</v>
      </c>
      <c r="Y128" s="26" t="str">
        <f t="shared" si="34"/>
        <v>Met MOE</v>
      </c>
    </row>
    <row r="129" spans="1:25" ht="15.75">
      <c r="A129" s="36" t="s">
        <v>248</v>
      </c>
      <c r="B129" s="37" t="s">
        <v>249</v>
      </c>
      <c r="C129" s="38">
        <v>1904294.229999999</v>
      </c>
      <c r="D129" s="38">
        <v>263888</v>
      </c>
      <c r="E129" s="38">
        <f t="shared" si="26"/>
        <v>1640406.229999999</v>
      </c>
      <c r="F129" s="39">
        <v>467</v>
      </c>
      <c r="G129" s="38">
        <f t="shared" si="37"/>
        <v>3512.6471734475354</v>
      </c>
      <c r="H129" s="40">
        <v>2481313</v>
      </c>
      <c r="I129" s="40">
        <f t="shared" si="38"/>
        <v>-577018.770000001</v>
      </c>
      <c r="J129" s="40">
        <f t="shared" si="27"/>
        <v>-1235.5862312633853</v>
      </c>
      <c r="K129" s="38">
        <v>1719289.7799999998</v>
      </c>
      <c r="L129" s="23">
        <v>429</v>
      </c>
      <c r="M129" s="41">
        <f t="shared" si="39"/>
        <v>4007.6684848484842</v>
      </c>
      <c r="N129" s="40">
        <v>2643139</v>
      </c>
      <c r="O129" s="38">
        <f t="shared" si="40"/>
        <v>-923849.2200000002</v>
      </c>
      <c r="P129" s="38">
        <f t="shared" si="33"/>
        <v>-2153.4946853146857</v>
      </c>
      <c r="Q129" s="38">
        <f t="shared" si="41"/>
        <v>78883.55000000075</v>
      </c>
      <c r="R129" s="38">
        <f t="shared" si="28"/>
        <v>495.0213114009489</v>
      </c>
      <c r="S129" s="38">
        <f t="shared" si="36"/>
        <v>-346830.44999999925</v>
      </c>
      <c r="T129" s="38">
        <f t="shared" si="29"/>
        <v>-917.9084540513004</v>
      </c>
      <c r="U129" s="41" t="str">
        <f t="shared" si="30"/>
        <v>Met MOE</v>
      </c>
      <c r="V129" s="42" t="str">
        <f t="shared" si="31"/>
        <v>Met MOE</v>
      </c>
      <c r="W129" s="43" t="str">
        <f t="shared" si="32"/>
        <v>Failed Local Test</v>
      </c>
      <c r="X129" s="48" t="str">
        <f t="shared" si="35"/>
        <v>Failed Local per Pupil</v>
      </c>
      <c r="Y129" s="26" t="str">
        <f t="shared" si="34"/>
        <v>Met MOE</v>
      </c>
    </row>
    <row r="130" spans="1:25" ht="15.75">
      <c r="A130" s="36" t="s">
        <v>250</v>
      </c>
      <c r="B130" s="37" t="s">
        <v>251</v>
      </c>
      <c r="C130" s="38">
        <v>1252706.39</v>
      </c>
      <c r="D130" s="38">
        <v>158548.5</v>
      </c>
      <c r="E130" s="38">
        <f t="shared" si="26"/>
        <v>1094157.89</v>
      </c>
      <c r="F130" s="39">
        <v>169</v>
      </c>
      <c r="G130" s="38">
        <f t="shared" si="37"/>
        <v>6474.3070414201175</v>
      </c>
      <c r="H130" s="40">
        <v>1050044</v>
      </c>
      <c r="I130" s="40">
        <f t="shared" si="38"/>
        <v>202662.3899999999</v>
      </c>
      <c r="J130" s="40">
        <f t="shared" si="27"/>
        <v>1199.1857396449698</v>
      </c>
      <c r="K130" s="38">
        <v>1194915.55</v>
      </c>
      <c r="L130" s="23">
        <v>151</v>
      </c>
      <c r="M130" s="41">
        <f t="shared" si="39"/>
        <v>7913.348013245033</v>
      </c>
      <c r="N130" s="40">
        <v>1251857</v>
      </c>
      <c r="O130" s="38">
        <f t="shared" si="40"/>
        <v>-56941.44999999995</v>
      </c>
      <c r="P130" s="38">
        <f t="shared" si="33"/>
        <v>-377.0956953642381</v>
      </c>
      <c r="Q130" s="38">
        <f t="shared" si="41"/>
        <v>100757.66000000015</v>
      </c>
      <c r="R130" s="38">
        <f t="shared" si="28"/>
        <v>1439.0409718249157</v>
      </c>
      <c r="S130" s="38">
        <f t="shared" si="36"/>
        <v>-259603.83999999985</v>
      </c>
      <c r="T130" s="38">
        <f t="shared" si="29"/>
        <v>-1576.2814350092078</v>
      </c>
      <c r="U130" s="41" t="str">
        <f t="shared" si="30"/>
        <v>Met MOE</v>
      </c>
      <c r="V130" s="42" t="str">
        <f t="shared" si="31"/>
        <v>Met MOE</v>
      </c>
      <c r="W130" s="43" t="str">
        <f t="shared" si="32"/>
        <v>Failed Local Test</v>
      </c>
      <c r="X130" s="48" t="str">
        <f t="shared" si="35"/>
        <v>Failed Local per Pupil</v>
      </c>
      <c r="Y130" s="26" t="str">
        <f t="shared" si="34"/>
        <v>Met MOE</v>
      </c>
    </row>
    <row r="131" spans="1:25" ht="15.75">
      <c r="A131" s="36" t="s">
        <v>252</v>
      </c>
      <c r="B131" s="37" t="s">
        <v>253</v>
      </c>
      <c r="C131" s="38">
        <v>6564265.979999992</v>
      </c>
      <c r="D131" s="38">
        <v>1112824</v>
      </c>
      <c r="E131" s="38">
        <f t="shared" si="26"/>
        <v>5451441.979999992</v>
      </c>
      <c r="F131" s="39">
        <v>1205</v>
      </c>
      <c r="G131" s="38">
        <f t="shared" si="37"/>
        <v>4524.018240663894</v>
      </c>
      <c r="H131" s="40">
        <v>6243506</v>
      </c>
      <c r="I131" s="40">
        <f t="shared" si="38"/>
        <v>320759.97999999207</v>
      </c>
      <c r="J131" s="40">
        <f t="shared" si="27"/>
        <v>266.19085477177765</v>
      </c>
      <c r="K131" s="38">
        <v>6072426.329999999</v>
      </c>
      <c r="L131" s="23">
        <v>1110</v>
      </c>
      <c r="M131" s="41">
        <f t="shared" si="39"/>
        <v>5470.654351351351</v>
      </c>
      <c r="N131" s="40">
        <v>6278224</v>
      </c>
      <c r="O131" s="38">
        <f t="shared" si="40"/>
        <v>-205797.67000000086</v>
      </c>
      <c r="P131" s="38">
        <f t="shared" si="33"/>
        <v>-185.4033063063071</v>
      </c>
      <c r="Q131" s="38">
        <f t="shared" si="41"/>
        <v>620984.3500000071</v>
      </c>
      <c r="R131" s="38">
        <f t="shared" si="28"/>
        <v>946.6361106874565</v>
      </c>
      <c r="S131" s="38">
        <f t="shared" si="36"/>
        <v>-526557.6499999929</v>
      </c>
      <c r="T131" s="38">
        <f t="shared" si="29"/>
        <v>-451.59416107808477</v>
      </c>
      <c r="U131" s="41" t="str">
        <f t="shared" si="30"/>
        <v>Met MOE</v>
      </c>
      <c r="V131" s="42" t="str">
        <f t="shared" si="31"/>
        <v>Met MOE</v>
      </c>
      <c r="W131" s="43" t="str">
        <f t="shared" si="32"/>
        <v>Failed Local Test</v>
      </c>
      <c r="X131" s="48" t="str">
        <f t="shared" si="35"/>
        <v>Failed Local per Pupil</v>
      </c>
      <c r="Y131" s="26" t="str">
        <f t="shared" si="34"/>
        <v>Met MOE</v>
      </c>
    </row>
    <row r="132" spans="1:25" ht="15.75">
      <c r="A132" s="36" t="s">
        <v>254</v>
      </c>
      <c r="B132" s="37" t="s">
        <v>255</v>
      </c>
      <c r="C132" s="38">
        <v>4503508</v>
      </c>
      <c r="D132" s="38">
        <v>397020.5</v>
      </c>
      <c r="E132" s="38">
        <f t="shared" si="26"/>
        <v>4106487.5</v>
      </c>
      <c r="F132" s="39">
        <v>551</v>
      </c>
      <c r="G132" s="38">
        <f t="shared" si="37"/>
        <v>7452.790381125227</v>
      </c>
      <c r="H132" s="40">
        <v>3995358</v>
      </c>
      <c r="I132" s="40">
        <f t="shared" si="38"/>
        <v>508150</v>
      </c>
      <c r="J132" s="40">
        <f t="shared" si="27"/>
        <v>922.2323049001815</v>
      </c>
      <c r="K132" s="38">
        <v>4704886.95</v>
      </c>
      <c r="L132" s="23">
        <v>549</v>
      </c>
      <c r="M132" s="41">
        <f t="shared" si="39"/>
        <v>8569.921584699454</v>
      </c>
      <c r="N132" s="40">
        <v>4445285</v>
      </c>
      <c r="O132" s="38">
        <f t="shared" si="40"/>
        <v>259601.9500000002</v>
      </c>
      <c r="P132" s="38">
        <f t="shared" si="33"/>
        <v>472.86329690346116</v>
      </c>
      <c r="Q132" s="38">
        <f t="shared" si="41"/>
        <v>598399.4500000002</v>
      </c>
      <c r="R132" s="38">
        <f t="shared" si="28"/>
        <v>1117.1312035742267</v>
      </c>
      <c r="S132" s="38">
        <f t="shared" si="36"/>
        <v>-248548.0499999998</v>
      </c>
      <c r="T132" s="38">
        <f t="shared" si="29"/>
        <v>-449.3690079967203</v>
      </c>
      <c r="U132" s="41" t="str">
        <f t="shared" si="30"/>
        <v>Met MOE</v>
      </c>
      <c r="V132" s="42" t="str">
        <f t="shared" si="31"/>
        <v>Met MOE</v>
      </c>
      <c r="W132" s="43" t="str">
        <f t="shared" si="32"/>
        <v>Failed Local Test</v>
      </c>
      <c r="X132" s="48" t="str">
        <f t="shared" si="35"/>
        <v>Failed Local per Pupil</v>
      </c>
      <c r="Y132" s="26" t="str">
        <f t="shared" si="34"/>
        <v>Met MOE</v>
      </c>
    </row>
    <row r="133" spans="1:25" ht="15.75">
      <c r="A133" s="36" t="s">
        <v>256</v>
      </c>
      <c r="B133" s="37" t="s">
        <v>257</v>
      </c>
      <c r="C133" s="38">
        <v>388389.07000000007</v>
      </c>
      <c r="D133" s="38" t="s">
        <v>736</v>
      </c>
      <c r="E133" s="38">
        <f t="shared" si="26"/>
        <v>388389.07000000007</v>
      </c>
      <c r="F133" s="39">
        <v>85</v>
      </c>
      <c r="G133" s="38">
        <f t="shared" si="37"/>
        <v>4569.283176470589</v>
      </c>
      <c r="H133" s="40">
        <v>496696</v>
      </c>
      <c r="I133" s="40">
        <f t="shared" si="38"/>
        <v>-108306.92999999993</v>
      </c>
      <c r="J133" s="40">
        <f t="shared" si="27"/>
        <v>-1274.1991764705874</v>
      </c>
      <c r="K133" s="38">
        <v>317251.41</v>
      </c>
      <c r="L133" s="23">
        <v>54</v>
      </c>
      <c r="M133" s="41">
        <f t="shared" si="39"/>
        <v>5875.02611111111</v>
      </c>
      <c r="N133" s="40">
        <v>368339</v>
      </c>
      <c r="O133" s="38">
        <f t="shared" si="40"/>
        <v>-51087.590000000026</v>
      </c>
      <c r="P133" s="38">
        <f t="shared" si="33"/>
        <v>-946.0664814814819</v>
      </c>
      <c r="Q133" s="38">
        <f t="shared" si="41"/>
        <v>-71137.66000000009</v>
      </c>
      <c r="R133" s="38">
        <f t="shared" si="28"/>
        <v>1305.7429346405215</v>
      </c>
      <c r="S133" s="38">
        <f t="shared" si="36"/>
        <v>57219.33999999991</v>
      </c>
      <c r="T133" s="38">
        <f t="shared" si="29"/>
        <v>328.1326949891055</v>
      </c>
      <c r="U133" s="41" t="str">
        <f t="shared" si="30"/>
        <v>Failed Aggregate MOE</v>
      </c>
      <c r="V133" s="42" t="str">
        <f t="shared" si="31"/>
        <v>Met MOE</v>
      </c>
      <c r="W133" s="43" t="str">
        <f t="shared" si="32"/>
        <v>Met MOE</v>
      </c>
      <c r="X133" s="48" t="str">
        <f t="shared" si="35"/>
        <v>Met MOE</v>
      </c>
      <c r="Y133" s="26" t="str">
        <f t="shared" si="34"/>
        <v>Met MOE</v>
      </c>
    </row>
    <row r="134" spans="1:25" ht="15.75">
      <c r="A134" s="36" t="s">
        <v>258</v>
      </c>
      <c r="B134" s="37" t="s">
        <v>259</v>
      </c>
      <c r="C134" s="38">
        <v>3240396.0999999996</v>
      </c>
      <c r="D134" s="38" t="s">
        <v>736</v>
      </c>
      <c r="E134" s="38">
        <f t="shared" si="26"/>
        <v>3240396.0999999996</v>
      </c>
      <c r="F134" s="39">
        <v>549</v>
      </c>
      <c r="G134" s="38">
        <f aca="true" t="shared" si="42" ref="G134:G165">E134/F134</f>
        <v>5902.360837887067</v>
      </c>
      <c r="H134" s="40">
        <v>3181062</v>
      </c>
      <c r="I134" s="40">
        <f aca="true" t="shared" si="43" ref="I134:I165">C134-H134</f>
        <v>59334.09999999963</v>
      </c>
      <c r="J134" s="40">
        <f t="shared" si="27"/>
        <v>108.07668488160223</v>
      </c>
      <c r="K134" s="38">
        <v>3370196.42</v>
      </c>
      <c r="L134" s="23">
        <v>533</v>
      </c>
      <c r="M134" s="41">
        <f aca="true" t="shared" si="44" ref="M134:M165">K134/L134</f>
        <v>6323.070206378987</v>
      </c>
      <c r="N134" s="40">
        <v>3426590</v>
      </c>
      <c r="O134" s="38">
        <f aca="true" t="shared" si="45" ref="O134:O165">K134-N134</f>
        <v>-56393.580000000075</v>
      </c>
      <c r="P134" s="38">
        <f t="shared" si="33"/>
        <v>-105.80409005628532</v>
      </c>
      <c r="Q134" s="38">
        <f aca="true" t="shared" si="46" ref="Q134:Q165">K134-E134</f>
        <v>129800.3200000003</v>
      </c>
      <c r="R134" s="38">
        <f t="shared" si="28"/>
        <v>420.70936849192003</v>
      </c>
      <c r="S134" s="38">
        <f t="shared" si="36"/>
        <v>-115727.6799999997</v>
      </c>
      <c r="T134" s="38">
        <f t="shared" si="29"/>
        <v>-213.88077493788757</v>
      </c>
      <c r="U134" s="41" t="str">
        <f t="shared" si="30"/>
        <v>Met MOE</v>
      </c>
      <c r="V134" s="42" t="str">
        <f t="shared" si="31"/>
        <v>Met MOE</v>
      </c>
      <c r="W134" s="43" t="str">
        <f t="shared" si="32"/>
        <v>Failed Local Test</v>
      </c>
      <c r="X134" s="48" t="str">
        <f t="shared" si="35"/>
        <v>Failed Local per Pupil</v>
      </c>
      <c r="Y134" s="26" t="str">
        <f t="shared" si="34"/>
        <v>Met MOE</v>
      </c>
    </row>
    <row r="135" spans="1:25" ht="15.75">
      <c r="A135" s="36" t="s">
        <v>260</v>
      </c>
      <c r="B135" s="37" t="s">
        <v>261</v>
      </c>
      <c r="C135" s="38">
        <v>382578.0300000001</v>
      </c>
      <c r="D135" s="38">
        <v>69694.5</v>
      </c>
      <c r="E135" s="38">
        <f aca="true" t="shared" si="47" ref="E135:E185">IF(D135="did not meet",C135,C135-D135)</f>
        <v>312883.5300000001</v>
      </c>
      <c r="F135" s="39">
        <v>81</v>
      </c>
      <c r="G135" s="38">
        <f t="shared" si="42"/>
        <v>3862.7596296296306</v>
      </c>
      <c r="H135" s="40">
        <v>302943</v>
      </c>
      <c r="I135" s="40">
        <f t="shared" si="43"/>
        <v>79635.03000000009</v>
      </c>
      <c r="J135" s="40">
        <f aca="true" t="shared" si="48" ref="J135:J185">+I135/F135</f>
        <v>983.1485185185196</v>
      </c>
      <c r="K135" s="38">
        <v>409145.02</v>
      </c>
      <c r="L135" s="23">
        <v>67</v>
      </c>
      <c r="M135" s="41">
        <f t="shared" si="44"/>
        <v>6106.642089552239</v>
      </c>
      <c r="N135" s="40">
        <v>343217</v>
      </c>
      <c r="O135" s="38">
        <f t="shared" si="45"/>
        <v>65928.02000000002</v>
      </c>
      <c r="P135" s="38">
        <f t="shared" si="33"/>
        <v>984.000298507463</v>
      </c>
      <c r="Q135" s="38">
        <f t="shared" si="46"/>
        <v>96261.48999999993</v>
      </c>
      <c r="R135" s="38">
        <f aca="true" t="shared" si="49" ref="R135:R185">+M135-G135</f>
        <v>2243.882459922608</v>
      </c>
      <c r="S135" s="38">
        <f t="shared" si="36"/>
        <v>-13707.010000000068</v>
      </c>
      <c r="T135" s="38">
        <f aca="true" t="shared" si="50" ref="T135:T185">IF(P135=" "," ",+P135-J135)</f>
        <v>0.851779988943349</v>
      </c>
      <c r="U135" s="41" t="str">
        <f aca="true" t="shared" si="51" ref="U135:U185">IF(Q135&gt;0,"Met MOE","Failed Aggregate MOE")</f>
        <v>Met MOE</v>
      </c>
      <c r="V135" s="42" t="str">
        <f aca="true" t="shared" si="52" ref="V135:V185">IF(R135&gt;0,"Met MOE","Failed PPC")</f>
        <v>Met MOE</v>
      </c>
      <c r="W135" s="43" t="str">
        <f t="shared" si="32"/>
        <v>Failed Local Test</v>
      </c>
      <c r="X135" s="48" t="str">
        <f t="shared" si="35"/>
        <v>Met MOE</v>
      </c>
      <c r="Y135" s="26" t="str">
        <f t="shared" si="34"/>
        <v>Met MOE</v>
      </c>
    </row>
    <row r="136" spans="1:25" ht="15.75">
      <c r="A136" s="36" t="s">
        <v>262</v>
      </c>
      <c r="B136" s="37" t="s">
        <v>263</v>
      </c>
      <c r="C136" s="38">
        <v>251846.07999999996</v>
      </c>
      <c r="D136" s="38">
        <v>26672.5</v>
      </c>
      <c r="E136" s="38">
        <f t="shared" si="47"/>
        <v>225173.57999999996</v>
      </c>
      <c r="F136" s="39">
        <v>29</v>
      </c>
      <c r="G136" s="38">
        <f t="shared" si="42"/>
        <v>7764.60620689655</v>
      </c>
      <c r="H136" s="40">
        <v>147163</v>
      </c>
      <c r="I136" s="40">
        <f t="shared" si="43"/>
        <v>104683.07999999996</v>
      </c>
      <c r="J136" s="40">
        <f t="shared" si="48"/>
        <v>3609.7613793103433</v>
      </c>
      <c r="K136" s="38">
        <v>196640.09000000003</v>
      </c>
      <c r="L136" s="23">
        <v>31</v>
      </c>
      <c r="M136" s="41">
        <f t="shared" si="44"/>
        <v>6343.22870967742</v>
      </c>
      <c r="N136" s="40">
        <v>121171</v>
      </c>
      <c r="O136" s="38">
        <f t="shared" si="45"/>
        <v>75469.09000000003</v>
      </c>
      <c r="P136" s="38">
        <f t="shared" si="33"/>
        <v>2434.486774193549</v>
      </c>
      <c r="Q136" s="38">
        <f t="shared" si="46"/>
        <v>-28533.489999999932</v>
      </c>
      <c r="R136" s="38">
        <f t="shared" si="49"/>
        <v>-1421.3774972191304</v>
      </c>
      <c r="S136" s="38">
        <f t="shared" si="36"/>
        <v>-29213.989999999932</v>
      </c>
      <c r="T136" s="38">
        <f t="shared" si="50"/>
        <v>-1175.2746051167942</v>
      </c>
      <c r="U136" s="41" t="str">
        <f t="shared" si="51"/>
        <v>Failed Aggregate MOE</v>
      </c>
      <c r="V136" s="42" t="str">
        <f t="shared" si="52"/>
        <v>Failed PPC</v>
      </c>
      <c r="W136" s="43" t="str">
        <f t="shared" si="32"/>
        <v>Failed Local Test</v>
      </c>
      <c r="X136" s="48" t="str">
        <f t="shared" si="35"/>
        <v>Failed Local per Pupil</v>
      </c>
      <c r="Y136" s="26" t="str">
        <f t="shared" si="34"/>
        <v>Did Not Meet MOE</v>
      </c>
    </row>
    <row r="137" spans="1:25" ht="15.75">
      <c r="A137" s="36" t="s">
        <v>264</v>
      </c>
      <c r="B137" s="37" t="s">
        <v>265</v>
      </c>
      <c r="C137" s="38">
        <v>2019255.7</v>
      </c>
      <c r="D137" s="38">
        <v>343227.5</v>
      </c>
      <c r="E137" s="38">
        <f t="shared" si="47"/>
        <v>1676028.2</v>
      </c>
      <c r="F137" s="39">
        <v>407</v>
      </c>
      <c r="G137" s="38">
        <f t="shared" si="42"/>
        <v>4118.005405405405</v>
      </c>
      <c r="H137" s="40">
        <v>1880887</v>
      </c>
      <c r="I137" s="40">
        <f t="shared" si="43"/>
        <v>138368.69999999995</v>
      </c>
      <c r="J137" s="40">
        <f t="shared" si="48"/>
        <v>339.9722358722358</v>
      </c>
      <c r="K137" s="38">
        <v>1752060.41</v>
      </c>
      <c r="L137" s="23">
        <v>389</v>
      </c>
      <c r="M137" s="41">
        <f t="shared" si="44"/>
        <v>4504.011336760926</v>
      </c>
      <c r="N137" s="40">
        <v>2033394</v>
      </c>
      <c r="O137" s="38">
        <f t="shared" si="45"/>
        <v>-281333.5900000001</v>
      </c>
      <c r="P137" s="38">
        <f t="shared" si="33"/>
        <v>-723.2225964010285</v>
      </c>
      <c r="Q137" s="38">
        <f t="shared" si="46"/>
        <v>76032.20999999996</v>
      </c>
      <c r="R137" s="38">
        <f t="shared" si="49"/>
        <v>386.00593135552026</v>
      </c>
      <c r="S137" s="38">
        <f t="shared" si="36"/>
        <v>-419702.29000000004</v>
      </c>
      <c r="T137" s="38">
        <f t="shared" si="50"/>
        <v>-1063.1948322732642</v>
      </c>
      <c r="U137" s="41" t="str">
        <f t="shared" si="51"/>
        <v>Met MOE</v>
      </c>
      <c r="V137" s="42" t="str">
        <f t="shared" si="52"/>
        <v>Met MOE</v>
      </c>
      <c r="W137" s="43" t="str">
        <f t="shared" si="32"/>
        <v>Failed Local Test</v>
      </c>
      <c r="X137" s="48" t="str">
        <f t="shared" si="35"/>
        <v>Failed Local per Pupil</v>
      </c>
      <c r="Y137" s="26" t="str">
        <f t="shared" si="34"/>
        <v>Met MOE</v>
      </c>
    </row>
    <row r="138" spans="1:25" ht="15.75">
      <c r="A138" s="36" t="s">
        <v>266</v>
      </c>
      <c r="B138" s="37" t="s">
        <v>267</v>
      </c>
      <c r="C138" s="38">
        <v>1388631.13</v>
      </c>
      <c r="D138" s="38" t="s">
        <v>736</v>
      </c>
      <c r="E138" s="38">
        <f t="shared" si="47"/>
        <v>1388631.13</v>
      </c>
      <c r="F138" s="39">
        <v>182</v>
      </c>
      <c r="G138" s="38">
        <f t="shared" si="42"/>
        <v>7629.841373626373</v>
      </c>
      <c r="H138" s="40">
        <v>1114022</v>
      </c>
      <c r="I138" s="40">
        <f t="shared" si="43"/>
        <v>274609.1299999999</v>
      </c>
      <c r="J138" s="40">
        <f t="shared" si="48"/>
        <v>1508.841373626373</v>
      </c>
      <c r="K138" s="38">
        <v>1154771.8699999999</v>
      </c>
      <c r="L138" s="23">
        <v>159</v>
      </c>
      <c r="M138" s="41">
        <f t="shared" si="44"/>
        <v>7262.716163522012</v>
      </c>
      <c r="N138" s="40">
        <v>1048666</v>
      </c>
      <c r="O138" s="38">
        <f t="shared" si="45"/>
        <v>106105.86999999988</v>
      </c>
      <c r="P138" s="38">
        <f t="shared" si="33"/>
        <v>667.3325157232697</v>
      </c>
      <c r="Q138" s="38">
        <f t="shared" si="46"/>
        <v>-233859.26</v>
      </c>
      <c r="R138" s="38">
        <f t="shared" si="49"/>
        <v>-367.12521010436103</v>
      </c>
      <c r="S138" s="38">
        <f t="shared" si="36"/>
        <v>-168503.26</v>
      </c>
      <c r="T138" s="38">
        <f t="shared" si="50"/>
        <v>-841.5088579031034</v>
      </c>
      <c r="U138" s="41" t="str">
        <f t="shared" si="51"/>
        <v>Failed Aggregate MOE</v>
      </c>
      <c r="V138" s="42" t="str">
        <f t="shared" si="52"/>
        <v>Failed PPC</v>
      </c>
      <c r="W138" s="43" t="str">
        <f aca="true" t="shared" si="53" ref="W138:W185">IF(S138&gt;0,"Met MOE","Failed Local Test")</f>
        <v>Failed Local Test</v>
      </c>
      <c r="X138" s="48" t="str">
        <f t="shared" si="35"/>
        <v>Failed Local per Pupil</v>
      </c>
      <c r="Y138" s="26" t="str">
        <f t="shared" si="34"/>
        <v>Did Not Meet MOE</v>
      </c>
    </row>
    <row r="139" spans="1:25" ht="15.75">
      <c r="A139" s="36" t="s">
        <v>268</v>
      </c>
      <c r="B139" s="37" t="s">
        <v>269</v>
      </c>
      <c r="C139" s="38">
        <v>1619883.4599999983</v>
      </c>
      <c r="D139" s="38" t="s">
        <v>736</v>
      </c>
      <c r="E139" s="38">
        <f t="shared" si="47"/>
        <v>1619883.4599999983</v>
      </c>
      <c r="F139" s="39">
        <v>195</v>
      </c>
      <c r="G139" s="38">
        <f t="shared" si="42"/>
        <v>8307.094666666659</v>
      </c>
      <c r="H139" s="40">
        <v>1596086</v>
      </c>
      <c r="I139" s="40">
        <f t="shared" si="43"/>
        <v>23797.459999998333</v>
      </c>
      <c r="J139" s="40">
        <f t="shared" si="48"/>
        <v>122.03825641024787</v>
      </c>
      <c r="K139" s="38">
        <v>1738671.6899999997</v>
      </c>
      <c r="L139" s="23">
        <v>196</v>
      </c>
      <c r="M139" s="41">
        <f t="shared" si="44"/>
        <v>8870.773928571427</v>
      </c>
      <c r="N139" s="40">
        <v>1594041</v>
      </c>
      <c r="O139" s="38">
        <f t="shared" si="45"/>
        <v>144630.6899999997</v>
      </c>
      <c r="P139" s="38">
        <f aca="true" t="shared" si="54" ref="P139:P185">+O139/L139</f>
        <v>737.9116836734679</v>
      </c>
      <c r="Q139" s="38">
        <f t="shared" si="46"/>
        <v>118788.23000000138</v>
      </c>
      <c r="R139" s="38">
        <f t="shared" si="49"/>
        <v>563.6792619047683</v>
      </c>
      <c r="S139" s="38">
        <f t="shared" si="36"/>
        <v>120833.23000000138</v>
      </c>
      <c r="T139" s="38">
        <f t="shared" si="50"/>
        <v>615.87342726322</v>
      </c>
      <c r="U139" s="41" t="str">
        <f t="shared" si="51"/>
        <v>Met MOE</v>
      </c>
      <c r="V139" s="42" t="str">
        <f t="shared" si="52"/>
        <v>Met MOE</v>
      </c>
      <c r="W139" s="43" t="str">
        <f t="shared" si="53"/>
        <v>Met MOE</v>
      </c>
      <c r="X139" s="48" t="str">
        <f t="shared" si="35"/>
        <v>Met MOE</v>
      </c>
      <c r="Y139" s="26" t="str">
        <f aca="true" t="shared" si="55" ref="Y139:Y185">IF(U139="Met MOE","Met MOE",IF(V139="Met MOE","Met MOE",IF(W139="Met MOE","Met MOE",IF(X139="Met MOE","Met MOE","Did Not Meet MOE"))))</f>
        <v>Met MOE</v>
      </c>
    </row>
    <row r="140" spans="1:25" ht="15.75">
      <c r="A140" s="36" t="s">
        <v>270</v>
      </c>
      <c r="B140" s="37" t="s">
        <v>271</v>
      </c>
      <c r="C140" s="38">
        <v>977916.9500000003</v>
      </c>
      <c r="D140" s="38">
        <v>158548.5</v>
      </c>
      <c r="E140" s="38">
        <f t="shared" si="47"/>
        <v>819368.4500000003</v>
      </c>
      <c r="F140" s="39">
        <v>191</v>
      </c>
      <c r="G140" s="38">
        <f t="shared" si="42"/>
        <v>4289.887172774871</v>
      </c>
      <c r="H140" s="40">
        <v>711283</v>
      </c>
      <c r="I140" s="40">
        <f t="shared" si="43"/>
        <v>266633.9500000003</v>
      </c>
      <c r="J140" s="40">
        <f t="shared" si="48"/>
        <v>1395.9892670157085</v>
      </c>
      <c r="K140" s="38">
        <v>850840.82</v>
      </c>
      <c r="L140" s="23">
        <v>179</v>
      </c>
      <c r="M140" s="41">
        <f t="shared" si="44"/>
        <v>4753.300670391061</v>
      </c>
      <c r="N140" s="40">
        <v>522423</v>
      </c>
      <c r="O140" s="38">
        <f t="shared" si="45"/>
        <v>328417.81999999995</v>
      </c>
      <c r="P140" s="38">
        <f t="shared" si="54"/>
        <v>1834.7364245810054</v>
      </c>
      <c r="Q140" s="38">
        <f t="shared" si="46"/>
        <v>31472.369999999646</v>
      </c>
      <c r="R140" s="38">
        <f t="shared" si="49"/>
        <v>463.4134976161904</v>
      </c>
      <c r="S140" s="38">
        <f t="shared" si="36"/>
        <v>61783.869999999646</v>
      </c>
      <c r="T140" s="38">
        <f t="shared" si="50"/>
        <v>438.7471575652969</v>
      </c>
      <c r="U140" s="41" t="str">
        <f t="shared" si="51"/>
        <v>Met MOE</v>
      </c>
      <c r="V140" s="42" t="str">
        <f t="shared" si="52"/>
        <v>Met MOE</v>
      </c>
      <c r="W140" s="43" t="str">
        <f t="shared" si="53"/>
        <v>Met MOE</v>
      </c>
      <c r="X140" s="48" t="str">
        <f aca="true" t="shared" si="56" ref="X140:X185">IF(T140&gt;0,"Met MOE","Failed Local per Pupil")</f>
        <v>Met MOE</v>
      </c>
      <c r="Y140" s="26" t="str">
        <f t="shared" si="55"/>
        <v>Met MOE</v>
      </c>
    </row>
    <row r="141" spans="1:25" ht="15.75">
      <c r="A141" s="36" t="s">
        <v>272</v>
      </c>
      <c r="B141" s="37" t="s">
        <v>273</v>
      </c>
      <c r="C141" s="38">
        <v>5747904.260000003</v>
      </c>
      <c r="D141" s="38">
        <v>530827.5</v>
      </c>
      <c r="E141" s="38">
        <f t="shared" si="47"/>
        <v>5217076.760000003</v>
      </c>
      <c r="F141" s="39">
        <v>754</v>
      </c>
      <c r="G141" s="38">
        <f t="shared" si="42"/>
        <v>6919.199946949606</v>
      </c>
      <c r="H141" s="40">
        <v>4585140</v>
      </c>
      <c r="I141" s="40">
        <f t="shared" si="43"/>
        <v>1162764.2600000026</v>
      </c>
      <c r="J141" s="40">
        <f t="shared" si="48"/>
        <v>1542.1276657824967</v>
      </c>
      <c r="K141" s="38">
        <v>4690144.83</v>
      </c>
      <c r="L141" s="23">
        <v>701</v>
      </c>
      <c r="M141" s="41">
        <f t="shared" si="44"/>
        <v>6690.6488302425105</v>
      </c>
      <c r="N141" s="40">
        <v>5039281</v>
      </c>
      <c r="O141" s="38">
        <f t="shared" si="45"/>
        <v>-349136.1699999999</v>
      </c>
      <c r="P141" s="38">
        <f t="shared" si="54"/>
        <v>-498.0544507845933</v>
      </c>
      <c r="Q141" s="38">
        <f t="shared" si="46"/>
        <v>-526931.9300000025</v>
      </c>
      <c r="R141" s="38">
        <f t="shared" si="49"/>
        <v>-228.5511167070954</v>
      </c>
      <c r="S141" s="38">
        <f t="shared" si="36"/>
        <v>-1511900.4300000025</v>
      </c>
      <c r="T141" s="38">
        <f t="shared" si="50"/>
        <v>-2040.18211656709</v>
      </c>
      <c r="U141" s="41" t="str">
        <f t="shared" si="51"/>
        <v>Failed Aggregate MOE</v>
      </c>
      <c r="V141" s="42" t="str">
        <f t="shared" si="52"/>
        <v>Failed PPC</v>
      </c>
      <c r="W141" s="43" t="str">
        <f t="shared" si="53"/>
        <v>Failed Local Test</v>
      </c>
      <c r="X141" s="48" t="str">
        <f t="shared" si="56"/>
        <v>Failed Local per Pupil</v>
      </c>
      <c r="Y141" s="26" t="str">
        <f t="shared" si="55"/>
        <v>Did Not Meet MOE</v>
      </c>
    </row>
    <row r="142" spans="1:25" ht="15.75">
      <c r="A142" s="36" t="s">
        <v>274</v>
      </c>
      <c r="B142" s="37" t="s">
        <v>275</v>
      </c>
      <c r="C142" s="38">
        <v>4310246.129999996</v>
      </c>
      <c r="D142" s="38" t="s">
        <v>736</v>
      </c>
      <c r="E142" s="38">
        <f t="shared" si="47"/>
        <v>4310246.129999996</v>
      </c>
      <c r="F142" s="39">
        <v>845</v>
      </c>
      <c r="G142" s="38">
        <f t="shared" si="42"/>
        <v>5100.8829940828355</v>
      </c>
      <c r="H142" s="40">
        <v>3993857</v>
      </c>
      <c r="I142" s="40">
        <f t="shared" si="43"/>
        <v>316389.12999999616</v>
      </c>
      <c r="J142" s="40">
        <f t="shared" si="48"/>
        <v>374.4250059171552</v>
      </c>
      <c r="K142" s="38">
        <v>4133459.6999999997</v>
      </c>
      <c r="L142" s="23">
        <v>808</v>
      </c>
      <c r="M142" s="41">
        <f t="shared" si="44"/>
        <v>5115.667945544554</v>
      </c>
      <c r="N142" s="40">
        <v>4121881</v>
      </c>
      <c r="O142" s="38">
        <f t="shared" si="45"/>
        <v>11578.69999999972</v>
      </c>
      <c r="P142" s="38">
        <f t="shared" si="54"/>
        <v>14.330074257425396</v>
      </c>
      <c r="Q142" s="38">
        <f t="shared" si="46"/>
        <v>-176786.42999999644</v>
      </c>
      <c r="R142" s="38">
        <f t="shared" si="49"/>
        <v>14.784951461718265</v>
      </c>
      <c r="S142" s="38">
        <f aca="true" t="shared" si="57" ref="S142:S185">O142-I142</f>
        <v>-304810.42999999644</v>
      </c>
      <c r="T142" s="38">
        <f t="shared" si="50"/>
        <v>-360.0949316597298</v>
      </c>
      <c r="U142" s="41" t="str">
        <f t="shared" si="51"/>
        <v>Failed Aggregate MOE</v>
      </c>
      <c r="V142" s="42" t="str">
        <f t="shared" si="52"/>
        <v>Met MOE</v>
      </c>
      <c r="W142" s="43" t="str">
        <f t="shared" si="53"/>
        <v>Failed Local Test</v>
      </c>
      <c r="X142" s="48" t="str">
        <f t="shared" si="56"/>
        <v>Failed Local per Pupil</v>
      </c>
      <c r="Y142" s="26" t="str">
        <f t="shared" si="55"/>
        <v>Met MOE</v>
      </c>
    </row>
    <row r="143" spans="1:25" ht="15.75">
      <c r="A143" s="36" t="s">
        <v>276</v>
      </c>
      <c r="B143" s="37" t="s">
        <v>277</v>
      </c>
      <c r="C143" s="38">
        <v>2611062.4099999997</v>
      </c>
      <c r="D143" s="38">
        <v>308668.5</v>
      </c>
      <c r="E143" s="38">
        <f t="shared" si="47"/>
        <v>2302393.9099999997</v>
      </c>
      <c r="F143" s="39">
        <v>423</v>
      </c>
      <c r="G143" s="38">
        <f t="shared" si="42"/>
        <v>5443.011607565011</v>
      </c>
      <c r="H143" s="40">
        <v>2178396</v>
      </c>
      <c r="I143" s="40">
        <f t="shared" si="43"/>
        <v>432666.4099999997</v>
      </c>
      <c r="J143" s="40">
        <f t="shared" si="48"/>
        <v>1022.852033096926</v>
      </c>
      <c r="K143" s="38">
        <v>2693541.4900000007</v>
      </c>
      <c r="L143" s="23">
        <v>419</v>
      </c>
      <c r="M143" s="41">
        <f t="shared" si="44"/>
        <v>6428.499976133653</v>
      </c>
      <c r="N143" s="40">
        <v>2543469</v>
      </c>
      <c r="O143" s="38">
        <f t="shared" si="45"/>
        <v>150072.4900000007</v>
      </c>
      <c r="P143" s="38">
        <f t="shared" si="54"/>
        <v>358.16823389021647</v>
      </c>
      <c r="Q143" s="38">
        <f t="shared" si="46"/>
        <v>391147.580000001</v>
      </c>
      <c r="R143" s="38">
        <f t="shared" si="49"/>
        <v>985.4883685686418</v>
      </c>
      <c r="S143" s="38">
        <f t="shared" si="57"/>
        <v>-282593.919999999</v>
      </c>
      <c r="T143" s="38">
        <f t="shared" si="50"/>
        <v>-664.6837992067095</v>
      </c>
      <c r="U143" s="41" t="str">
        <f t="shared" si="51"/>
        <v>Met MOE</v>
      </c>
      <c r="V143" s="42" t="str">
        <f t="shared" si="52"/>
        <v>Met MOE</v>
      </c>
      <c r="W143" s="43" t="str">
        <f t="shared" si="53"/>
        <v>Failed Local Test</v>
      </c>
      <c r="X143" s="48" t="str">
        <f t="shared" si="56"/>
        <v>Failed Local per Pupil</v>
      </c>
      <c r="Y143" s="26" t="str">
        <f t="shared" si="55"/>
        <v>Met MOE</v>
      </c>
    </row>
    <row r="144" spans="1:25" ht="15.75">
      <c r="A144" s="36" t="s">
        <v>278</v>
      </c>
      <c r="B144" s="37" t="s">
        <v>279</v>
      </c>
      <c r="C144" s="38">
        <v>904346.9500000003</v>
      </c>
      <c r="D144" s="38" t="s">
        <v>736</v>
      </c>
      <c r="E144" s="38">
        <f t="shared" si="47"/>
        <v>904346.9500000003</v>
      </c>
      <c r="F144" s="39">
        <v>113</v>
      </c>
      <c r="G144" s="38">
        <f t="shared" si="42"/>
        <v>8003.0703539823035</v>
      </c>
      <c r="H144" s="40">
        <v>1050676</v>
      </c>
      <c r="I144" s="40">
        <f t="shared" si="43"/>
        <v>-146329.0499999997</v>
      </c>
      <c r="J144" s="40">
        <f t="shared" si="48"/>
        <v>-1294.9473451327408</v>
      </c>
      <c r="K144" s="38">
        <v>903769.45</v>
      </c>
      <c r="L144" s="23">
        <v>105</v>
      </c>
      <c r="M144" s="41">
        <f t="shared" si="44"/>
        <v>8607.328095238096</v>
      </c>
      <c r="N144" s="40">
        <v>736699</v>
      </c>
      <c r="O144" s="38">
        <f t="shared" si="45"/>
        <v>167070.44999999995</v>
      </c>
      <c r="P144" s="38">
        <f t="shared" si="54"/>
        <v>1591.1471428571424</v>
      </c>
      <c r="Q144" s="38">
        <f t="shared" si="46"/>
        <v>-577.5000000003492</v>
      </c>
      <c r="R144" s="38">
        <f t="shared" si="49"/>
        <v>604.2577412557921</v>
      </c>
      <c r="S144" s="38">
        <f t="shared" si="57"/>
        <v>313399.49999999965</v>
      </c>
      <c r="T144" s="38">
        <f t="shared" si="50"/>
        <v>2886.0944879898834</v>
      </c>
      <c r="U144" s="41" t="str">
        <f t="shared" si="51"/>
        <v>Failed Aggregate MOE</v>
      </c>
      <c r="V144" s="42" t="str">
        <f t="shared" si="52"/>
        <v>Met MOE</v>
      </c>
      <c r="W144" s="43" t="str">
        <f t="shared" si="53"/>
        <v>Met MOE</v>
      </c>
      <c r="X144" s="48" t="str">
        <f t="shared" si="56"/>
        <v>Met MOE</v>
      </c>
      <c r="Y144" s="26" t="str">
        <f t="shared" si="55"/>
        <v>Met MOE</v>
      </c>
    </row>
    <row r="145" spans="1:25" ht="15.75">
      <c r="A145" s="36" t="s">
        <v>280</v>
      </c>
      <c r="B145" s="37" t="s">
        <v>281</v>
      </c>
      <c r="C145" s="38">
        <v>768610.2799999998</v>
      </c>
      <c r="D145" s="38">
        <v>126159</v>
      </c>
      <c r="E145" s="38">
        <f t="shared" si="47"/>
        <v>642451.2799999998</v>
      </c>
      <c r="F145" s="39">
        <v>172</v>
      </c>
      <c r="G145" s="38">
        <f t="shared" si="42"/>
        <v>3735.1818604651153</v>
      </c>
      <c r="H145" s="40">
        <v>633509</v>
      </c>
      <c r="I145" s="40">
        <f t="shared" si="43"/>
        <v>135101.2799999998</v>
      </c>
      <c r="J145" s="40">
        <f t="shared" si="48"/>
        <v>785.4725581395337</v>
      </c>
      <c r="K145" s="38">
        <v>587025.66</v>
      </c>
      <c r="L145" s="23">
        <v>142</v>
      </c>
      <c r="M145" s="41">
        <f t="shared" si="44"/>
        <v>4133.983521126761</v>
      </c>
      <c r="N145" s="40">
        <v>528640</v>
      </c>
      <c r="O145" s="38">
        <f t="shared" si="45"/>
        <v>58385.66000000003</v>
      </c>
      <c r="P145" s="38">
        <f t="shared" si="54"/>
        <v>411.1666197183101</v>
      </c>
      <c r="Q145" s="38">
        <f t="shared" si="46"/>
        <v>-55425.61999999976</v>
      </c>
      <c r="R145" s="38">
        <f t="shared" si="49"/>
        <v>398.80166066164566</v>
      </c>
      <c r="S145" s="38">
        <f t="shared" si="57"/>
        <v>-76715.61999999976</v>
      </c>
      <c r="T145" s="38">
        <f t="shared" si="50"/>
        <v>-374.30593842122363</v>
      </c>
      <c r="U145" s="41" t="str">
        <f t="shared" si="51"/>
        <v>Failed Aggregate MOE</v>
      </c>
      <c r="V145" s="42" t="str">
        <f t="shared" si="52"/>
        <v>Met MOE</v>
      </c>
      <c r="W145" s="43" t="str">
        <f t="shared" si="53"/>
        <v>Failed Local Test</v>
      </c>
      <c r="X145" s="48" t="str">
        <f t="shared" si="56"/>
        <v>Failed Local per Pupil</v>
      </c>
      <c r="Y145" s="26" t="str">
        <f t="shared" si="55"/>
        <v>Met MOE</v>
      </c>
    </row>
    <row r="146" spans="1:25" ht="15.75">
      <c r="A146" s="36" t="s">
        <v>282</v>
      </c>
      <c r="B146" s="37" t="s">
        <v>283</v>
      </c>
      <c r="C146" s="38">
        <v>6612361.739999991</v>
      </c>
      <c r="D146" s="38">
        <v>1227428</v>
      </c>
      <c r="E146" s="38">
        <f t="shared" si="47"/>
        <v>5384933.739999991</v>
      </c>
      <c r="F146" s="39">
        <v>991</v>
      </c>
      <c r="G146" s="38">
        <f t="shared" si="42"/>
        <v>5433.83828456104</v>
      </c>
      <c r="H146" s="40">
        <v>5172774</v>
      </c>
      <c r="I146" s="40">
        <f t="shared" si="43"/>
        <v>1439587.739999991</v>
      </c>
      <c r="J146" s="40">
        <f t="shared" si="48"/>
        <v>1452.6616952573067</v>
      </c>
      <c r="K146" s="38">
        <v>6463124.819999998</v>
      </c>
      <c r="L146" s="23">
        <v>972</v>
      </c>
      <c r="M146" s="41">
        <f t="shared" si="44"/>
        <v>6649.305370370369</v>
      </c>
      <c r="N146" s="40">
        <v>5837653</v>
      </c>
      <c r="O146" s="38">
        <f t="shared" si="45"/>
        <v>625471.8199999984</v>
      </c>
      <c r="P146" s="38">
        <f t="shared" si="54"/>
        <v>643.4895267489696</v>
      </c>
      <c r="Q146" s="38">
        <f t="shared" si="46"/>
        <v>1078191.0800000075</v>
      </c>
      <c r="R146" s="38">
        <f t="shared" si="49"/>
        <v>1215.4670858093286</v>
      </c>
      <c r="S146" s="38">
        <f t="shared" si="57"/>
        <v>-814115.9199999925</v>
      </c>
      <c r="T146" s="38">
        <f t="shared" si="50"/>
        <v>-809.1721685083371</v>
      </c>
      <c r="U146" s="41" t="str">
        <f t="shared" si="51"/>
        <v>Met MOE</v>
      </c>
      <c r="V146" s="42" t="str">
        <f t="shared" si="52"/>
        <v>Met MOE</v>
      </c>
      <c r="W146" s="43" t="str">
        <f t="shared" si="53"/>
        <v>Failed Local Test</v>
      </c>
      <c r="X146" s="48" t="str">
        <f t="shared" si="56"/>
        <v>Failed Local per Pupil</v>
      </c>
      <c r="Y146" s="26" t="str">
        <f t="shared" si="55"/>
        <v>Met MOE</v>
      </c>
    </row>
    <row r="147" spans="1:25" ht="15.75">
      <c r="A147" s="36" t="s">
        <v>284</v>
      </c>
      <c r="B147" s="37" t="s">
        <v>285</v>
      </c>
      <c r="C147" s="38">
        <v>1168141.1900000004</v>
      </c>
      <c r="D147" s="38">
        <v>169416.5</v>
      </c>
      <c r="E147" s="38">
        <f t="shared" si="47"/>
        <v>998724.6900000004</v>
      </c>
      <c r="F147" s="39">
        <v>240</v>
      </c>
      <c r="G147" s="38">
        <f t="shared" si="42"/>
        <v>4161.352875000001</v>
      </c>
      <c r="H147" s="40">
        <v>1123831</v>
      </c>
      <c r="I147" s="40">
        <f t="shared" si="43"/>
        <v>44310.19000000041</v>
      </c>
      <c r="J147" s="40">
        <f t="shared" si="48"/>
        <v>184.62579166666836</v>
      </c>
      <c r="K147" s="38">
        <v>1070092.5699999998</v>
      </c>
      <c r="L147" s="23">
        <v>234</v>
      </c>
      <c r="M147" s="41">
        <f t="shared" si="44"/>
        <v>4573.0451709401705</v>
      </c>
      <c r="N147" s="40">
        <v>935682</v>
      </c>
      <c r="O147" s="38">
        <f t="shared" si="45"/>
        <v>134410.56999999983</v>
      </c>
      <c r="P147" s="38">
        <f t="shared" si="54"/>
        <v>574.4041452991446</v>
      </c>
      <c r="Q147" s="38">
        <f t="shared" si="46"/>
        <v>71367.87999999942</v>
      </c>
      <c r="R147" s="38">
        <f t="shared" si="49"/>
        <v>411.69229594016906</v>
      </c>
      <c r="S147" s="38">
        <f t="shared" si="57"/>
        <v>90100.37999999942</v>
      </c>
      <c r="T147" s="38">
        <f t="shared" si="50"/>
        <v>389.77835363247624</v>
      </c>
      <c r="U147" s="41" t="str">
        <f t="shared" si="51"/>
        <v>Met MOE</v>
      </c>
      <c r="V147" s="42" t="str">
        <f t="shared" si="52"/>
        <v>Met MOE</v>
      </c>
      <c r="W147" s="43" t="str">
        <f t="shared" si="53"/>
        <v>Met MOE</v>
      </c>
      <c r="X147" s="48" t="str">
        <f t="shared" si="56"/>
        <v>Met MOE</v>
      </c>
      <c r="Y147" s="26" t="str">
        <f t="shared" si="55"/>
        <v>Met MOE</v>
      </c>
    </row>
    <row r="148" spans="1:25" ht="15.75">
      <c r="A148" s="36" t="s">
        <v>286</v>
      </c>
      <c r="B148" s="37" t="s">
        <v>287</v>
      </c>
      <c r="C148" s="38">
        <v>882403.0399999993</v>
      </c>
      <c r="D148" s="38">
        <v>105572.5</v>
      </c>
      <c r="E148" s="38">
        <f t="shared" si="47"/>
        <v>776830.5399999993</v>
      </c>
      <c r="F148" s="39">
        <v>161</v>
      </c>
      <c r="G148" s="38">
        <f t="shared" si="42"/>
        <v>4825.034409937884</v>
      </c>
      <c r="H148" s="40">
        <v>775521</v>
      </c>
      <c r="I148" s="40">
        <f t="shared" si="43"/>
        <v>106882.03999999934</v>
      </c>
      <c r="J148" s="40">
        <f t="shared" si="48"/>
        <v>663.863602484468</v>
      </c>
      <c r="K148" s="38">
        <v>809114.7999999999</v>
      </c>
      <c r="L148" s="23">
        <v>144</v>
      </c>
      <c r="M148" s="41">
        <f t="shared" si="44"/>
        <v>5618.852777777777</v>
      </c>
      <c r="N148" s="40">
        <v>938000</v>
      </c>
      <c r="O148" s="38">
        <f t="shared" si="45"/>
        <v>-128885.20000000007</v>
      </c>
      <c r="P148" s="38">
        <f t="shared" si="54"/>
        <v>-895.0361111111116</v>
      </c>
      <c r="Q148" s="38">
        <f t="shared" si="46"/>
        <v>32284.26000000059</v>
      </c>
      <c r="R148" s="38">
        <f t="shared" si="49"/>
        <v>793.8183678398927</v>
      </c>
      <c r="S148" s="38">
        <f t="shared" si="57"/>
        <v>-235767.2399999994</v>
      </c>
      <c r="T148" s="38">
        <f t="shared" si="50"/>
        <v>-1558.8997135955797</v>
      </c>
      <c r="U148" s="41" t="str">
        <f t="shared" si="51"/>
        <v>Met MOE</v>
      </c>
      <c r="V148" s="42" t="str">
        <f t="shared" si="52"/>
        <v>Met MOE</v>
      </c>
      <c r="W148" s="43" t="str">
        <f t="shared" si="53"/>
        <v>Failed Local Test</v>
      </c>
      <c r="X148" s="48" t="str">
        <f t="shared" si="56"/>
        <v>Failed Local per Pupil</v>
      </c>
      <c r="Y148" s="26" t="str">
        <f t="shared" si="55"/>
        <v>Met MOE</v>
      </c>
    </row>
    <row r="149" spans="1:25" ht="15.75">
      <c r="A149" s="36" t="s">
        <v>288</v>
      </c>
      <c r="B149" s="37" t="s">
        <v>289</v>
      </c>
      <c r="C149" s="38">
        <v>3760835.1599999988</v>
      </c>
      <c r="D149" s="38">
        <v>262673.5</v>
      </c>
      <c r="E149" s="38">
        <f t="shared" si="47"/>
        <v>3498161.6599999988</v>
      </c>
      <c r="F149" s="39">
        <v>366</v>
      </c>
      <c r="G149" s="38">
        <f t="shared" si="42"/>
        <v>9557.818743169395</v>
      </c>
      <c r="H149" s="40">
        <v>2893346</v>
      </c>
      <c r="I149" s="40">
        <f t="shared" si="43"/>
        <v>867489.1599999988</v>
      </c>
      <c r="J149" s="40">
        <f t="shared" si="48"/>
        <v>2370.1889617486304</v>
      </c>
      <c r="K149" s="38">
        <v>3285230.9400000004</v>
      </c>
      <c r="L149" s="23">
        <v>321</v>
      </c>
      <c r="M149" s="41">
        <f t="shared" si="44"/>
        <v>10234.364299065423</v>
      </c>
      <c r="N149" s="40">
        <v>2889855</v>
      </c>
      <c r="O149" s="38">
        <f t="shared" si="45"/>
        <v>395375.9400000004</v>
      </c>
      <c r="P149" s="38">
        <f t="shared" si="54"/>
        <v>1231.7007476635526</v>
      </c>
      <c r="Q149" s="38">
        <f t="shared" si="46"/>
        <v>-212930.71999999834</v>
      </c>
      <c r="R149" s="38">
        <f t="shared" si="49"/>
        <v>676.5455558960275</v>
      </c>
      <c r="S149" s="38">
        <f t="shared" si="57"/>
        <v>-472113.21999999834</v>
      </c>
      <c r="T149" s="38">
        <f t="shared" si="50"/>
        <v>-1138.4882140850777</v>
      </c>
      <c r="U149" s="41" t="str">
        <f t="shared" si="51"/>
        <v>Failed Aggregate MOE</v>
      </c>
      <c r="V149" s="42" t="str">
        <f t="shared" si="52"/>
        <v>Met MOE</v>
      </c>
      <c r="W149" s="43" t="str">
        <f t="shared" si="53"/>
        <v>Failed Local Test</v>
      </c>
      <c r="X149" s="48" t="str">
        <f t="shared" si="56"/>
        <v>Failed Local per Pupil</v>
      </c>
      <c r="Y149" s="26" t="str">
        <f t="shared" si="55"/>
        <v>Met MOE</v>
      </c>
    </row>
    <row r="150" spans="1:25" ht="15.75">
      <c r="A150" s="36" t="s">
        <v>290</v>
      </c>
      <c r="B150" s="37" t="s">
        <v>291</v>
      </c>
      <c r="C150" s="38">
        <v>3675691.7699999977</v>
      </c>
      <c r="D150" s="38">
        <v>470791.5</v>
      </c>
      <c r="E150" s="38">
        <f t="shared" si="47"/>
        <v>3204900.2699999977</v>
      </c>
      <c r="F150" s="39">
        <v>556</v>
      </c>
      <c r="G150" s="38">
        <f t="shared" si="42"/>
        <v>5764.209118705032</v>
      </c>
      <c r="H150" s="40">
        <v>3214552</v>
      </c>
      <c r="I150" s="40">
        <f t="shared" si="43"/>
        <v>461139.7699999977</v>
      </c>
      <c r="J150" s="40">
        <f t="shared" si="48"/>
        <v>829.3880755395642</v>
      </c>
      <c r="K150" s="38">
        <v>3353506.23</v>
      </c>
      <c r="L150" s="23">
        <v>479</v>
      </c>
      <c r="M150" s="41">
        <f t="shared" si="44"/>
        <v>7001.056847599165</v>
      </c>
      <c r="N150" s="40">
        <v>3211459</v>
      </c>
      <c r="O150" s="38">
        <f t="shared" si="45"/>
        <v>142047.22999999998</v>
      </c>
      <c r="P150" s="38">
        <f t="shared" si="54"/>
        <v>296.54954070981205</v>
      </c>
      <c r="Q150" s="38">
        <f t="shared" si="46"/>
        <v>148605.9600000023</v>
      </c>
      <c r="R150" s="38">
        <f t="shared" si="49"/>
        <v>1236.847728894133</v>
      </c>
      <c r="S150" s="38">
        <f t="shared" si="57"/>
        <v>-319092.5399999977</v>
      </c>
      <c r="T150" s="38">
        <f t="shared" si="50"/>
        <v>-532.8385348297521</v>
      </c>
      <c r="U150" s="41" t="str">
        <f t="shared" si="51"/>
        <v>Met MOE</v>
      </c>
      <c r="V150" s="42" t="str">
        <f t="shared" si="52"/>
        <v>Met MOE</v>
      </c>
      <c r="W150" s="43" t="str">
        <f t="shared" si="53"/>
        <v>Failed Local Test</v>
      </c>
      <c r="X150" s="48" t="str">
        <f t="shared" si="56"/>
        <v>Failed Local per Pupil</v>
      </c>
      <c r="Y150" s="26" t="str">
        <f t="shared" si="55"/>
        <v>Met MOE</v>
      </c>
    </row>
    <row r="151" spans="1:25" ht="15.75">
      <c r="A151" s="36" t="s">
        <v>292</v>
      </c>
      <c r="B151" s="37" t="s">
        <v>293</v>
      </c>
      <c r="C151" s="38">
        <v>11823004.78</v>
      </c>
      <c r="D151" s="38" t="s">
        <v>736</v>
      </c>
      <c r="E151" s="38">
        <f t="shared" si="47"/>
        <v>11823004.78</v>
      </c>
      <c r="F151" s="39">
        <v>1389</v>
      </c>
      <c r="G151" s="38">
        <f t="shared" si="42"/>
        <v>8511.882491000719</v>
      </c>
      <c r="H151" s="40">
        <v>9359367</v>
      </c>
      <c r="I151" s="40">
        <f t="shared" si="43"/>
        <v>2463637.7799999993</v>
      </c>
      <c r="J151" s="40">
        <f t="shared" si="48"/>
        <v>1773.6773074154062</v>
      </c>
      <c r="K151" s="38">
        <v>12259521.000000002</v>
      </c>
      <c r="L151" s="23">
        <v>1325</v>
      </c>
      <c r="M151" s="41">
        <f t="shared" si="44"/>
        <v>9252.468679245285</v>
      </c>
      <c r="N151" s="40">
        <v>10376792</v>
      </c>
      <c r="O151" s="38">
        <f t="shared" si="45"/>
        <v>1882729.0000000019</v>
      </c>
      <c r="P151" s="38">
        <f t="shared" si="54"/>
        <v>1420.9275471698127</v>
      </c>
      <c r="Q151" s="38">
        <f t="shared" si="46"/>
        <v>436516.22000000253</v>
      </c>
      <c r="R151" s="38">
        <f t="shared" si="49"/>
        <v>740.5861882445661</v>
      </c>
      <c r="S151" s="38">
        <f t="shared" si="57"/>
        <v>-580908.7799999975</v>
      </c>
      <c r="T151" s="38">
        <f t="shared" si="50"/>
        <v>-352.7497602455935</v>
      </c>
      <c r="U151" s="41" t="str">
        <f t="shared" si="51"/>
        <v>Met MOE</v>
      </c>
      <c r="V151" s="42" t="str">
        <f t="shared" si="52"/>
        <v>Met MOE</v>
      </c>
      <c r="W151" s="43" t="str">
        <f t="shared" si="53"/>
        <v>Failed Local Test</v>
      </c>
      <c r="X151" s="48" t="str">
        <f t="shared" si="56"/>
        <v>Failed Local per Pupil</v>
      </c>
      <c r="Y151" s="26" t="str">
        <f t="shared" si="55"/>
        <v>Met MOE</v>
      </c>
    </row>
    <row r="152" spans="1:25" ht="15.75">
      <c r="A152" s="36" t="s">
        <v>294</v>
      </c>
      <c r="B152" s="37" t="s">
        <v>295</v>
      </c>
      <c r="C152" s="38">
        <v>10633578.089999992</v>
      </c>
      <c r="D152" s="38">
        <v>1300143.5</v>
      </c>
      <c r="E152" s="38">
        <f t="shared" si="47"/>
        <v>9333434.589999992</v>
      </c>
      <c r="F152" s="39">
        <v>1236</v>
      </c>
      <c r="G152" s="38">
        <f t="shared" si="42"/>
        <v>7551.322483818764</v>
      </c>
      <c r="H152" s="40">
        <v>9490886</v>
      </c>
      <c r="I152" s="40">
        <f t="shared" si="43"/>
        <v>1142692.0899999924</v>
      </c>
      <c r="J152" s="40">
        <f t="shared" si="48"/>
        <v>924.5081634304146</v>
      </c>
      <c r="K152" s="38">
        <v>10420853.009999998</v>
      </c>
      <c r="L152" s="23">
        <v>1250</v>
      </c>
      <c r="M152" s="41">
        <f t="shared" si="44"/>
        <v>8336.682407999999</v>
      </c>
      <c r="N152" s="40">
        <v>10655030</v>
      </c>
      <c r="O152" s="38">
        <f t="shared" si="45"/>
        <v>-234176.9900000021</v>
      </c>
      <c r="P152" s="38">
        <f t="shared" si="54"/>
        <v>-187.34159200000167</v>
      </c>
      <c r="Q152" s="38">
        <f t="shared" si="46"/>
        <v>1087418.4200000055</v>
      </c>
      <c r="R152" s="38">
        <f t="shared" si="49"/>
        <v>785.3599241812344</v>
      </c>
      <c r="S152" s="38">
        <f t="shared" si="57"/>
        <v>-1376869.0799999945</v>
      </c>
      <c r="T152" s="38">
        <f t="shared" si="50"/>
        <v>-1111.8497554304163</v>
      </c>
      <c r="U152" s="41" t="str">
        <f t="shared" si="51"/>
        <v>Met MOE</v>
      </c>
      <c r="V152" s="42" t="str">
        <f t="shared" si="52"/>
        <v>Met MOE</v>
      </c>
      <c r="W152" s="43" t="str">
        <f t="shared" si="53"/>
        <v>Failed Local Test</v>
      </c>
      <c r="X152" s="48" t="str">
        <f t="shared" si="56"/>
        <v>Failed Local per Pupil</v>
      </c>
      <c r="Y152" s="26" t="str">
        <f t="shared" si="55"/>
        <v>Met MOE</v>
      </c>
    </row>
    <row r="153" spans="1:25" ht="15.75">
      <c r="A153" s="36" t="s">
        <v>296</v>
      </c>
      <c r="B153" s="37" t="s">
        <v>297</v>
      </c>
      <c r="C153" s="38">
        <v>5851204.779999995</v>
      </c>
      <c r="D153" s="38">
        <v>565275.5</v>
      </c>
      <c r="E153" s="38">
        <f t="shared" si="47"/>
        <v>5285929.279999995</v>
      </c>
      <c r="F153" s="39">
        <v>729</v>
      </c>
      <c r="G153" s="38">
        <f t="shared" si="42"/>
        <v>7250.93179698216</v>
      </c>
      <c r="H153" s="40">
        <v>5384408</v>
      </c>
      <c r="I153" s="40">
        <f t="shared" si="43"/>
        <v>466796.7799999947</v>
      </c>
      <c r="J153" s="40">
        <f t="shared" si="48"/>
        <v>640.3248010973864</v>
      </c>
      <c r="K153" s="38">
        <v>5159244.09</v>
      </c>
      <c r="L153" s="23">
        <v>717</v>
      </c>
      <c r="M153" s="41">
        <f t="shared" si="44"/>
        <v>7195.5984518828445</v>
      </c>
      <c r="N153" s="40">
        <v>5564972</v>
      </c>
      <c r="O153" s="38">
        <f t="shared" si="45"/>
        <v>-405727.91000000015</v>
      </c>
      <c r="P153" s="38">
        <f t="shared" si="54"/>
        <v>-565.8687726638775</v>
      </c>
      <c r="Q153" s="38">
        <f t="shared" si="46"/>
        <v>-126685.18999999482</v>
      </c>
      <c r="R153" s="38">
        <f t="shared" si="49"/>
        <v>-55.33334509931592</v>
      </c>
      <c r="S153" s="38">
        <f t="shared" si="57"/>
        <v>-872524.6899999948</v>
      </c>
      <c r="T153" s="38">
        <f t="shared" si="50"/>
        <v>-1206.193573761264</v>
      </c>
      <c r="U153" s="41" t="str">
        <f t="shared" si="51"/>
        <v>Failed Aggregate MOE</v>
      </c>
      <c r="V153" s="42" t="str">
        <f t="shared" si="52"/>
        <v>Failed PPC</v>
      </c>
      <c r="W153" s="43" t="str">
        <f t="shared" si="53"/>
        <v>Failed Local Test</v>
      </c>
      <c r="X153" s="48" t="str">
        <f t="shared" si="56"/>
        <v>Failed Local per Pupil</v>
      </c>
      <c r="Y153" s="26" t="str">
        <f t="shared" si="55"/>
        <v>Did Not Meet MOE</v>
      </c>
    </row>
    <row r="154" spans="1:25" ht="15.75">
      <c r="A154" s="36" t="s">
        <v>298</v>
      </c>
      <c r="B154" s="37" t="s">
        <v>299</v>
      </c>
      <c r="C154" s="38">
        <v>316590.29999999993</v>
      </c>
      <c r="D154" s="38" t="s">
        <v>736</v>
      </c>
      <c r="E154" s="38">
        <f t="shared" si="47"/>
        <v>316590.29999999993</v>
      </c>
      <c r="F154" s="39">
        <v>79</v>
      </c>
      <c r="G154" s="38">
        <f t="shared" si="42"/>
        <v>4007.4721518987335</v>
      </c>
      <c r="H154" s="40">
        <v>233133</v>
      </c>
      <c r="I154" s="40">
        <f t="shared" si="43"/>
        <v>83457.29999999993</v>
      </c>
      <c r="J154" s="40">
        <f t="shared" si="48"/>
        <v>1056.421518987341</v>
      </c>
      <c r="K154" s="38">
        <v>288218.48</v>
      </c>
      <c r="L154" s="23">
        <v>82</v>
      </c>
      <c r="M154" s="41">
        <f t="shared" si="44"/>
        <v>3514.8595121951216</v>
      </c>
      <c r="N154" s="40">
        <v>365856</v>
      </c>
      <c r="O154" s="38">
        <f t="shared" si="45"/>
        <v>-77637.52000000002</v>
      </c>
      <c r="P154" s="38">
        <f t="shared" si="54"/>
        <v>-946.7990243902441</v>
      </c>
      <c r="Q154" s="38">
        <f t="shared" si="46"/>
        <v>-28371.81999999995</v>
      </c>
      <c r="R154" s="38">
        <f t="shared" si="49"/>
        <v>-492.6126397036119</v>
      </c>
      <c r="S154" s="38">
        <f t="shared" si="57"/>
        <v>-161094.81999999995</v>
      </c>
      <c r="T154" s="38">
        <f t="shared" si="50"/>
        <v>-2003.220543377585</v>
      </c>
      <c r="U154" s="41" t="str">
        <f t="shared" si="51"/>
        <v>Failed Aggregate MOE</v>
      </c>
      <c r="V154" s="42" t="str">
        <f t="shared" si="52"/>
        <v>Failed PPC</v>
      </c>
      <c r="W154" s="43" t="str">
        <f t="shared" si="53"/>
        <v>Failed Local Test</v>
      </c>
      <c r="X154" s="48" t="str">
        <f t="shared" si="56"/>
        <v>Failed Local per Pupil</v>
      </c>
      <c r="Y154" s="26" t="str">
        <f t="shared" si="55"/>
        <v>Did Not Meet MOE</v>
      </c>
    </row>
    <row r="155" spans="1:25" s="11" customFormat="1" ht="15.75">
      <c r="A155" s="44" t="s">
        <v>300</v>
      </c>
      <c r="B155" s="45" t="s">
        <v>301</v>
      </c>
      <c r="C155" s="46">
        <v>1921630.48</v>
      </c>
      <c r="D155" s="46" t="s">
        <v>736</v>
      </c>
      <c r="E155" s="46">
        <f t="shared" si="47"/>
        <v>1921630.48</v>
      </c>
      <c r="F155" s="47">
        <v>299</v>
      </c>
      <c r="G155" s="46">
        <f t="shared" si="42"/>
        <v>6426.85779264214</v>
      </c>
      <c r="H155" s="40">
        <v>1886088</v>
      </c>
      <c r="I155" s="40">
        <f t="shared" si="43"/>
        <v>35542.47999999998</v>
      </c>
      <c r="J155" s="40">
        <f t="shared" si="48"/>
        <v>118.87117056856181</v>
      </c>
      <c r="K155" s="46">
        <v>1766891.3699999999</v>
      </c>
      <c r="L155" s="28">
        <v>286</v>
      </c>
      <c r="M155" s="41">
        <f t="shared" si="44"/>
        <v>6177.941853146853</v>
      </c>
      <c r="N155" s="40">
        <v>2184290</v>
      </c>
      <c r="O155" s="38">
        <f t="shared" si="45"/>
        <v>-417398.6300000001</v>
      </c>
      <c r="P155" s="38">
        <f t="shared" si="54"/>
        <v>-1459.4357692307697</v>
      </c>
      <c r="Q155" s="46">
        <f t="shared" si="46"/>
        <v>-154739.1100000001</v>
      </c>
      <c r="R155" s="38">
        <f t="shared" si="49"/>
        <v>-248.9159394952876</v>
      </c>
      <c r="S155" s="38">
        <f t="shared" si="57"/>
        <v>-452941.1100000001</v>
      </c>
      <c r="T155" s="38">
        <f t="shared" si="50"/>
        <v>-1578.3069397993315</v>
      </c>
      <c r="U155" s="41" t="str">
        <f t="shared" si="51"/>
        <v>Failed Aggregate MOE</v>
      </c>
      <c r="V155" s="42" t="str">
        <f t="shared" si="52"/>
        <v>Failed PPC</v>
      </c>
      <c r="W155" s="43" t="str">
        <f t="shared" si="53"/>
        <v>Failed Local Test</v>
      </c>
      <c r="X155" s="48" t="str">
        <f t="shared" si="56"/>
        <v>Failed Local per Pupil</v>
      </c>
      <c r="Y155" s="26" t="str">
        <f t="shared" si="55"/>
        <v>Did Not Meet MOE</v>
      </c>
    </row>
    <row r="156" spans="1:25" ht="15.75">
      <c r="A156" s="36" t="s">
        <v>302</v>
      </c>
      <c r="B156" s="37" t="s">
        <v>303</v>
      </c>
      <c r="C156" s="38">
        <v>3920107.839999999</v>
      </c>
      <c r="D156" s="38">
        <v>520635</v>
      </c>
      <c r="E156" s="38">
        <f t="shared" si="47"/>
        <v>3399472.839999999</v>
      </c>
      <c r="F156" s="39">
        <v>652</v>
      </c>
      <c r="G156" s="38">
        <f t="shared" si="42"/>
        <v>5213.915398773004</v>
      </c>
      <c r="H156" s="40">
        <v>3677912</v>
      </c>
      <c r="I156" s="40">
        <f t="shared" si="43"/>
        <v>242195.83999999892</v>
      </c>
      <c r="J156" s="40">
        <f t="shared" si="48"/>
        <v>371.466012269937</v>
      </c>
      <c r="K156" s="38">
        <v>3971682.2399999998</v>
      </c>
      <c r="L156" s="23">
        <v>648</v>
      </c>
      <c r="M156" s="41">
        <f t="shared" si="44"/>
        <v>6129.139259259259</v>
      </c>
      <c r="N156" s="40">
        <v>3835756</v>
      </c>
      <c r="O156" s="38">
        <f t="shared" si="45"/>
        <v>135926.23999999976</v>
      </c>
      <c r="P156" s="38">
        <f t="shared" si="54"/>
        <v>209.76271604938233</v>
      </c>
      <c r="Q156" s="38">
        <f t="shared" si="46"/>
        <v>572209.4000000008</v>
      </c>
      <c r="R156" s="38">
        <f t="shared" si="49"/>
        <v>915.223860486255</v>
      </c>
      <c r="S156" s="38">
        <f t="shared" si="57"/>
        <v>-106269.59999999916</v>
      </c>
      <c r="T156" s="38">
        <f t="shared" si="50"/>
        <v>-161.70329622055465</v>
      </c>
      <c r="U156" s="41" t="str">
        <f t="shared" si="51"/>
        <v>Met MOE</v>
      </c>
      <c r="V156" s="42" t="str">
        <f t="shared" si="52"/>
        <v>Met MOE</v>
      </c>
      <c r="W156" s="43" t="str">
        <f t="shared" si="53"/>
        <v>Failed Local Test</v>
      </c>
      <c r="X156" s="48" t="str">
        <f t="shared" si="56"/>
        <v>Failed Local per Pupil</v>
      </c>
      <c r="Y156" s="26" t="str">
        <f t="shared" si="55"/>
        <v>Met MOE</v>
      </c>
    </row>
    <row r="157" spans="1:25" ht="15.75">
      <c r="A157" s="36" t="s">
        <v>304</v>
      </c>
      <c r="B157" s="37" t="s">
        <v>305</v>
      </c>
      <c r="C157" s="38">
        <v>163768.82000000004</v>
      </c>
      <c r="D157" s="38">
        <v>47359.5</v>
      </c>
      <c r="E157" s="38">
        <f t="shared" si="47"/>
        <v>116409.32000000004</v>
      </c>
      <c r="F157" s="39">
        <v>25</v>
      </c>
      <c r="G157" s="38">
        <f t="shared" si="42"/>
        <v>4656.372800000001</v>
      </c>
      <c r="H157" s="40">
        <v>167989</v>
      </c>
      <c r="I157" s="40">
        <f t="shared" si="43"/>
        <v>-4220.179999999964</v>
      </c>
      <c r="J157" s="40">
        <f t="shared" si="48"/>
        <v>-168.80719999999855</v>
      </c>
      <c r="K157" s="38">
        <v>191201.25</v>
      </c>
      <c r="L157" s="23">
        <v>33</v>
      </c>
      <c r="M157" s="41">
        <f t="shared" si="44"/>
        <v>5793.977272727273</v>
      </c>
      <c r="N157" s="40">
        <v>149733</v>
      </c>
      <c r="O157" s="38">
        <f t="shared" si="45"/>
        <v>41468.25</v>
      </c>
      <c r="P157" s="38">
        <f t="shared" si="54"/>
        <v>1256.6136363636363</v>
      </c>
      <c r="Q157" s="38">
        <f t="shared" si="46"/>
        <v>74791.92999999996</v>
      </c>
      <c r="R157" s="38">
        <f t="shared" si="49"/>
        <v>1137.604472727272</v>
      </c>
      <c r="S157" s="38">
        <f t="shared" si="57"/>
        <v>45688.429999999964</v>
      </c>
      <c r="T157" s="38">
        <f t="shared" si="50"/>
        <v>1425.4208363636349</v>
      </c>
      <c r="U157" s="41" t="str">
        <f t="shared" si="51"/>
        <v>Met MOE</v>
      </c>
      <c r="V157" s="42" t="str">
        <f t="shared" si="52"/>
        <v>Met MOE</v>
      </c>
      <c r="W157" s="43" t="str">
        <f t="shared" si="53"/>
        <v>Met MOE</v>
      </c>
      <c r="X157" s="48" t="str">
        <f t="shared" si="56"/>
        <v>Met MOE</v>
      </c>
      <c r="Y157" s="26" t="str">
        <f t="shared" si="55"/>
        <v>Met MOE</v>
      </c>
    </row>
    <row r="158" spans="1:25" ht="15.75">
      <c r="A158" s="36" t="s">
        <v>306</v>
      </c>
      <c r="B158" s="37" t="s">
        <v>307</v>
      </c>
      <c r="C158" s="38">
        <v>603087.7100000002</v>
      </c>
      <c r="D158" s="38" t="s">
        <v>736</v>
      </c>
      <c r="E158" s="38">
        <f t="shared" si="47"/>
        <v>603087.7100000002</v>
      </c>
      <c r="F158" s="39">
        <v>138</v>
      </c>
      <c r="G158" s="38">
        <f t="shared" si="42"/>
        <v>4370.200797101451</v>
      </c>
      <c r="H158" s="40">
        <v>771550</v>
      </c>
      <c r="I158" s="40">
        <f t="shared" si="43"/>
        <v>-168462.2899999998</v>
      </c>
      <c r="J158" s="40">
        <f t="shared" si="48"/>
        <v>-1220.7412318840566</v>
      </c>
      <c r="K158" s="38">
        <v>696208.8300000001</v>
      </c>
      <c r="L158" s="23">
        <v>133</v>
      </c>
      <c r="M158" s="41">
        <f t="shared" si="44"/>
        <v>5234.652857142858</v>
      </c>
      <c r="N158" s="40">
        <v>617508</v>
      </c>
      <c r="O158" s="38">
        <f t="shared" si="45"/>
        <v>78700.83000000007</v>
      </c>
      <c r="P158" s="38">
        <f t="shared" si="54"/>
        <v>591.735563909775</v>
      </c>
      <c r="Q158" s="38">
        <f t="shared" si="46"/>
        <v>93121.11999999988</v>
      </c>
      <c r="R158" s="38">
        <f t="shared" si="49"/>
        <v>864.4520600414071</v>
      </c>
      <c r="S158" s="38">
        <f t="shared" si="57"/>
        <v>247163.11999999988</v>
      </c>
      <c r="T158" s="38">
        <f t="shared" si="50"/>
        <v>1812.4767957938316</v>
      </c>
      <c r="U158" s="41" t="str">
        <f t="shared" si="51"/>
        <v>Met MOE</v>
      </c>
      <c r="V158" s="42" t="str">
        <f t="shared" si="52"/>
        <v>Met MOE</v>
      </c>
      <c r="W158" s="43" t="str">
        <f t="shared" si="53"/>
        <v>Met MOE</v>
      </c>
      <c r="X158" s="48" t="str">
        <f t="shared" si="56"/>
        <v>Met MOE</v>
      </c>
      <c r="Y158" s="26" t="str">
        <f t="shared" si="55"/>
        <v>Met MOE</v>
      </c>
    </row>
    <row r="159" spans="1:25" ht="15.75">
      <c r="A159" s="36" t="s">
        <v>308</v>
      </c>
      <c r="B159" s="37" t="s">
        <v>309</v>
      </c>
      <c r="C159" s="38">
        <v>3400285.9699999974</v>
      </c>
      <c r="D159" s="38">
        <v>353570.5</v>
      </c>
      <c r="E159" s="38">
        <f t="shared" si="47"/>
        <v>3046715.4699999974</v>
      </c>
      <c r="F159" s="39">
        <v>465</v>
      </c>
      <c r="G159" s="38">
        <f t="shared" si="42"/>
        <v>6552.0762795698865</v>
      </c>
      <c r="H159" s="40">
        <v>2873246</v>
      </c>
      <c r="I159" s="40">
        <f t="shared" si="43"/>
        <v>527039.9699999974</v>
      </c>
      <c r="J159" s="40">
        <f t="shared" si="48"/>
        <v>1133.419290322575</v>
      </c>
      <c r="K159" s="38">
        <v>3285258.8600000003</v>
      </c>
      <c r="L159" s="23">
        <v>469</v>
      </c>
      <c r="M159" s="41">
        <f t="shared" si="44"/>
        <v>7004.816332622602</v>
      </c>
      <c r="N159" s="40">
        <v>3086767</v>
      </c>
      <c r="O159" s="38">
        <f t="shared" si="45"/>
        <v>198491.86000000034</v>
      </c>
      <c r="P159" s="38">
        <f t="shared" si="54"/>
        <v>423.22358208955296</v>
      </c>
      <c r="Q159" s="38">
        <f t="shared" si="46"/>
        <v>238543.39000000292</v>
      </c>
      <c r="R159" s="38">
        <f t="shared" si="49"/>
        <v>452.74005305271567</v>
      </c>
      <c r="S159" s="38">
        <f t="shared" si="57"/>
        <v>-328548.1099999971</v>
      </c>
      <c r="T159" s="38">
        <f t="shared" si="50"/>
        <v>-710.1957082330221</v>
      </c>
      <c r="U159" s="41" t="str">
        <f t="shared" si="51"/>
        <v>Met MOE</v>
      </c>
      <c r="V159" s="42" t="str">
        <f t="shared" si="52"/>
        <v>Met MOE</v>
      </c>
      <c r="W159" s="43" t="str">
        <f t="shared" si="53"/>
        <v>Failed Local Test</v>
      </c>
      <c r="X159" s="48" t="str">
        <f t="shared" si="56"/>
        <v>Failed Local per Pupil</v>
      </c>
      <c r="Y159" s="26" t="str">
        <f t="shared" si="55"/>
        <v>Met MOE</v>
      </c>
    </row>
    <row r="160" spans="1:25" ht="15.75">
      <c r="A160" s="36" t="s">
        <v>310</v>
      </c>
      <c r="B160" s="37" t="s">
        <v>311</v>
      </c>
      <c r="C160" s="38">
        <v>5887486.549999994</v>
      </c>
      <c r="D160" s="38">
        <v>1293905.5</v>
      </c>
      <c r="E160" s="38">
        <f t="shared" si="47"/>
        <v>4593581.049999994</v>
      </c>
      <c r="F160" s="39">
        <v>1230</v>
      </c>
      <c r="G160" s="38">
        <f t="shared" si="42"/>
        <v>3734.6187398373936</v>
      </c>
      <c r="H160" s="40">
        <v>6904390</v>
      </c>
      <c r="I160" s="40">
        <f t="shared" si="43"/>
        <v>-1016903.4500000058</v>
      </c>
      <c r="J160" s="40">
        <f t="shared" si="48"/>
        <v>-826.7507723577282</v>
      </c>
      <c r="K160" s="38">
        <v>5748429.829999999</v>
      </c>
      <c r="L160" s="23">
        <v>1218</v>
      </c>
      <c r="M160" s="41">
        <f t="shared" si="44"/>
        <v>4719.5647208538585</v>
      </c>
      <c r="N160" s="40">
        <v>6556424</v>
      </c>
      <c r="O160" s="38">
        <f t="shared" si="45"/>
        <v>-807994.1700000009</v>
      </c>
      <c r="P160" s="38">
        <f t="shared" si="54"/>
        <v>-663.3778078817741</v>
      </c>
      <c r="Q160" s="38">
        <f t="shared" si="46"/>
        <v>1154848.780000005</v>
      </c>
      <c r="R160" s="38">
        <f t="shared" si="49"/>
        <v>984.9459810164649</v>
      </c>
      <c r="S160" s="38">
        <f t="shared" si="57"/>
        <v>208909.28000000492</v>
      </c>
      <c r="T160" s="38">
        <f t="shared" si="50"/>
        <v>163.37296447595418</v>
      </c>
      <c r="U160" s="41" t="str">
        <f t="shared" si="51"/>
        <v>Met MOE</v>
      </c>
      <c r="V160" s="42" t="str">
        <f t="shared" si="52"/>
        <v>Met MOE</v>
      </c>
      <c r="W160" s="43" t="str">
        <f t="shared" si="53"/>
        <v>Met MOE</v>
      </c>
      <c r="X160" s="48" t="str">
        <f t="shared" si="56"/>
        <v>Met MOE</v>
      </c>
      <c r="Y160" s="26" t="str">
        <f t="shared" si="55"/>
        <v>Met MOE</v>
      </c>
    </row>
    <row r="161" spans="1:25" ht="15.75">
      <c r="A161" s="36" t="s">
        <v>312</v>
      </c>
      <c r="B161" s="37" t="s">
        <v>313</v>
      </c>
      <c r="C161" s="38">
        <v>523861.01</v>
      </c>
      <c r="D161" s="38">
        <v>126477</v>
      </c>
      <c r="E161" s="38">
        <f t="shared" si="47"/>
        <v>397384.01</v>
      </c>
      <c r="F161" s="39">
        <v>147</v>
      </c>
      <c r="G161" s="38">
        <f t="shared" si="42"/>
        <v>2703.292585034014</v>
      </c>
      <c r="H161" s="40">
        <v>668323</v>
      </c>
      <c r="I161" s="40">
        <f t="shared" si="43"/>
        <v>-144461.99</v>
      </c>
      <c r="J161" s="40">
        <f t="shared" si="48"/>
        <v>-982.7346258503401</v>
      </c>
      <c r="K161" s="38">
        <v>608791.36</v>
      </c>
      <c r="L161" s="23">
        <v>143</v>
      </c>
      <c r="M161" s="41">
        <f t="shared" si="44"/>
        <v>4257.282237762238</v>
      </c>
      <c r="N161" s="40">
        <v>623979</v>
      </c>
      <c r="O161" s="38">
        <f t="shared" si="45"/>
        <v>-15187.640000000014</v>
      </c>
      <c r="P161" s="38">
        <f t="shared" si="54"/>
        <v>-106.20727272727282</v>
      </c>
      <c r="Q161" s="38">
        <f t="shared" si="46"/>
        <v>211407.34999999998</v>
      </c>
      <c r="R161" s="38">
        <f t="shared" si="49"/>
        <v>1553.989652728224</v>
      </c>
      <c r="S161" s="38">
        <f t="shared" si="57"/>
        <v>129274.34999999998</v>
      </c>
      <c r="T161" s="38">
        <f t="shared" si="50"/>
        <v>876.5273531230673</v>
      </c>
      <c r="U161" s="41" t="str">
        <f t="shared" si="51"/>
        <v>Met MOE</v>
      </c>
      <c r="V161" s="42" t="str">
        <f t="shared" si="52"/>
        <v>Met MOE</v>
      </c>
      <c r="W161" s="43" t="str">
        <f t="shared" si="53"/>
        <v>Met MOE</v>
      </c>
      <c r="X161" s="48" t="str">
        <f t="shared" si="56"/>
        <v>Met MOE</v>
      </c>
      <c r="Y161" s="26" t="str">
        <f t="shared" si="55"/>
        <v>Met MOE</v>
      </c>
    </row>
    <row r="162" spans="1:25" ht="15.75">
      <c r="A162" s="36" t="s">
        <v>314</v>
      </c>
      <c r="B162" s="37" t="s">
        <v>315</v>
      </c>
      <c r="C162" s="38">
        <v>909087.1699999999</v>
      </c>
      <c r="D162" s="38">
        <v>181060.5</v>
      </c>
      <c r="E162" s="38">
        <f t="shared" si="47"/>
        <v>728026.6699999999</v>
      </c>
      <c r="F162" s="39">
        <v>186</v>
      </c>
      <c r="G162" s="38">
        <f t="shared" si="42"/>
        <v>3914.12188172043</v>
      </c>
      <c r="H162" s="40">
        <v>1121938</v>
      </c>
      <c r="I162" s="40">
        <f t="shared" si="43"/>
        <v>-212850.83000000007</v>
      </c>
      <c r="J162" s="40">
        <f t="shared" si="48"/>
        <v>-1144.3593010752693</v>
      </c>
      <c r="K162" s="38">
        <v>888669.3900000001</v>
      </c>
      <c r="L162" s="23">
        <v>188</v>
      </c>
      <c r="M162" s="41">
        <f t="shared" si="44"/>
        <v>4726.964840425532</v>
      </c>
      <c r="N162" s="40">
        <v>1197253</v>
      </c>
      <c r="O162" s="38">
        <f t="shared" si="45"/>
        <v>-308583.60999999987</v>
      </c>
      <c r="P162" s="38">
        <f t="shared" si="54"/>
        <v>-1641.4021808510631</v>
      </c>
      <c r="Q162" s="38">
        <f t="shared" si="46"/>
        <v>160642.7200000002</v>
      </c>
      <c r="R162" s="38">
        <f t="shared" si="49"/>
        <v>812.8429587051023</v>
      </c>
      <c r="S162" s="38">
        <f t="shared" si="57"/>
        <v>-95732.7799999998</v>
      </c>
      <c r="T162" s="38">
        <f t="shared" si="50"/>
        <v>-497.04287977579384</v>
      </c>
      <c r="U162" s="41" t="str">
        <f t="shared" si="51"/>
        <v>Met MOE</v>
      </c>
      <c r="V162" s="42" t="str">
        <f t="shared" si="52"/>
        <v>Met MOE</v>
      </c>
      <c r="W162" s="43" t="str">
        <f t="shared" si="53"/>
        <v>Failed Local Test</v>
      </c>
      <c r="X162" s="48" t="str">
        <f t="shared" si="56"/>
        <v>Failed Local per Pupil</v>
      </c>
      <c r="Y162" s="26" t="str">
        <f t="shared" si="55"/>
        <v>Met MOE</v>
      </c>
    </row>
    <row r="163" spans="1:25" ht="15.75">
      <c r="A163" s="36" t="s">
        <v>316</v>
      </c>
      <c r="B163" s="37" t="s">
        <v>317</v>
      </c>
      <c r="C163" s="38">
        <v>1542800.2399999995</v>
      </c>
      <c r="D163" s="38">
        <v>186429.5</v>
      </c>
      <c r="E163" s="38">
        <f t="shared" si="47"/>
        <v>1356370.7399999995</v>
      </c>
      <c r="F163" s="39">
        <v>210</v>
      </c>
      <c r="G163" s="38">
        <f t="shared" si="42"/>
        <v>6458.908285714283</v>
      </c>
      <c r="H163" s="40">
        <v>926548</v>
      </c>
      <c r="I163" s="40">
        <f t="shared" si="43"/>
        <v>616252.2399999995</v>
      </c>
      <c r="J163" s="40">
        <f t="shared" si="48"/>
        <v>2934.534476190474</v>
      </c>
      <c r="K163" s="38">
        <v>1368614.82</v>
      </c>
      <c r="L163" s="23">
        <v>207</v>
      </c>
      <c r="M163" s="41">
        <f t="shared" si="44"/>
        <v>6611.665797101449</v>
      </c>
      <c r="N163" s="40">
        <v>1049046</v>
      </c>
      <c r="O163" s="38">
        <f t="shared" si="45"/>
        <v>319568.82000000007</v>
      </c>
      <c r="P163" s="38">
        <f t="shared" si="54"/>
        <v>1543.8107246376815</v>
      </c>
      <c r="Q163" s="38">
        <f t="shared" si="46"/>
        <v>12244.08000000054</v>
      </c>
      <c r="R163" s="38">
        <f t="shared" si="49"/>
        <v>152.75751138716623</v>
      </c>
      <c r="S163" s="38">
        <f t="shared" si="57"/>
        <v>-296683.41999999946</v>
      </c>
      <c r="T163" s="38">
        <f t="shared" si="50"/>
        <v>-1390.7237515527925</v>
      </c>
      <c r="U163" s="41" t="str">
        <f t="shared" si="51"/>
        <v>Met MOE</v>
      </c>
      <c r="V163" s="42" t="str">
        <f t="shared" si="52"/>
        <v>Met MOE</v>
      </c>
      <c r="W163" s="43" t="str">
        <f t="shared" si="53"/>
        <v>Failed Local Test</v>
      </c>
      <c r="X163" s="48" t="str">
        <f t="shared" si="56"/>
        <v>Failed Local per Pupil</v>
      </c>
      <c r="Y163" s="26" t="str">
        <f t="shared" si="55"/>
        <v>Met MOE</v>
      </c>
    </row>
    <row r="164" spans="1:25" ht="15.75">
      <c r="A164" s="36" t="s">
        <v>318</v>
      </c>
      <c r="B164" s="37" t="s">
        <v>319</v>
      </c>
      <c r="C164" s="38">
        <v>1722882.9800000004</v>
      </c>
      <c r="D164" s="38">
        <v>380803</v>
      </c>
      <c r="E164" s="38">
        <f t="shared" si="47"/>
        <v>1342079.9800000004</v>
      </c>
      <c r="F164" s="39">
        <v>252</v>
      </c>
      <c r="G164" s="38">
        <f t="shared" si="42"/>
        <v>5325.714206349208</v>
      </c>
      <c r="H164" s="40">
        <v>1448498</v>
      </c>
      <c r="I164" s="40">
        <f t="shared" si="43"/>
        <v>274384.98000000045</v>
      </c>
      <c r="J164" s="40">
        <f t="shared" si="48"/>
        <v>1088.8292857142874</v>
      </c>
      <c r="K164" s="38">
        <v>1652469.62</v>
      </c>
      <c r="L164" s="23">
        <v>211</v>
      </c>
      <c r="M164" s="41">
        <f t="shared" si="44"/>
        <v>7831.609573459717</v>
      </c>
      <c r="N164" s="40">
        <v>1227577</v>
      </c>
      <c r="O164" s="38">
        <f t="shared" si="45"/>
        <v>424892.6200000001</v>
      </c>
      <c r="P164" s="38">
        <f t="shared" si="54"/>
        <v>2013.709099526067</v>
      </c>
      <c r="Q164" s="38">
        <f t="shared" si="46"/>
        <v>310389.63999999966</v>
      </c>
      <c r="R164" s="38">
        <f t="shared" si="49"/>
        <v>2505.8953671105082</v>
      </c>
      <c r="S164" s="38">
        <f t="shared" si="57"/>
        <v>150507.63999999966</v>
      </c>
      <c r="T164" s="38">
        <f t="shared" si="50"/>
        <v>924.8798138117795</v>
      </c>
      <c r="U164" s="41" t="str">
        <f t="shared" si="51"/>
        <v>Met MOE</v>
      </c>
      <c r="V164" s="42" t="str">
        <f t="shared" si="52"/>
        <v>Met MOE</v>
      </c>
      <c r="W164" s="43" t="str">
        <f t="shared" si="53"/>
        <v>Met MOE</v>
      </c>
      <c r="X164" s="48" t="str">
        <f t="shared" si="56"/>
        <v>Met MOE</v>
      </c>
      <c r="Y164" s="26" t="str">
        <f t="shared" si="55"/>
        <v>Met MOE</v>
      </c>
    </row>
    <row r="165" spans="1:25" ht="15.75">
      <c r="A165" s="36" t="s">
        <v>320</v>
      </c>
      <c r="B165" s="37" t="s">
        <v>321</v>
      </c>
      <c r="C165" s="38">
        <v>44173020.21999999</v>
      </c>
      <c r="D165" s="38" t="s">
        <v>736</v>
      </c>
      <c r="E165" s="38">
        <f t="shared" si="47"/>
        <v>44173020.21999999</v>
      </c>
      <c r="F165" s="39">
        <v>4383</v>
      </c>
      <c r="G165" s="38">
        <f t="shared" si="42"/>
        <v>10078.2615149441</v>
      </c>
      <c r="H165" s="40">
        <v>22941145</v>
      </c>
      <c r="I165" s="40">
        <f t="shared" si="43"/>
        <v>21231875.21999999</v>
      </c>
      <c r="J165" s="40">
        <f t="shared" si="48"/>
        <v>4844.142190280628</v>
      </c>
      <c r="K165" s="38">
        <v>44634825.5</v>
      </c>
      <c r="L165" s="23">
        <v>4287</v>
      </c>
      <c r="M165" s="41">
        <f t="shared" si="44"/>
        <v>10411.669115931887</v>
      </c>
      <c r="N165" s="40">
        <v>22912763</v>
      </c>
      <c r="O165" s="38">
        <f t="shared" si="45"/>
        <v>21722062.5</v>
      </c>
      <c r="P165" s="38">
        <f t="shared" si="54"/>
        <v>5066.961161651505</v>
      </c>
      <c r="Q165" s="38">
        <f t="shared" si="46"/>
        <v>461805.28000000864</v>
      </c>
      <c r="R165" s="38">
        <f t="shared" si="49"/>
        <v>333.4076009877863</v>
      </c>
      <c r="S165" s="38">
        <f t="shared" si="57"/>
        <v>490187.28000000864</v>
      </c>
      <c r="T165" s="38">
        <f t="shared" si="50"/>
        <v>222.81897137087708</v>
      </c>
      <c r="U165" s="41" t="str">
        <f t="shared" si="51"/>
        <v>Met MOE</v>
      </c>
      <c r="V165" s="42" t="str">
        <f t="shared" si="52"/>
        <v>Met MOE</v>
      </c>
      <c r="W165" s="43" t="str">
        <f t="shared" si="53"/>
        <v>Met MOE</v>
      </c>
      <c r="X165" s="48" t="str">
        <f t="shared" si="56"/>
        <v>Met MOE</v>
      </c>
      <c r="Y165" s="26" t="str">
        <f t="shared" si="55"/>
        <v>Met MOE</v>
      </c>
    </row>
    <row r="166" spans="1:25" ht="15.75">
      <c r="A166" s="36" t="s">
        <v>322</v>
      </c>
      <c r="B166" s="37" t="s">
        <v>323</v>
      </c>
      <c r="C166" s="38">
        <v>948250.2399999996</v>
      </c>
      <c r="D166" s="38">
        <v>166633</v>
      </c>
      <c r="E166" s="38">
        <f t="shared" si="47"/>
        <v>781617.2399999996</v>
      </c>
      <c r="F166" s="39">
        <v>242</v>
      </c>
      <c r="G166" s="38">
        <f aca="true" t="shared" si="58" ref="G166:G185">E166/F166</f>
        <v>3229.8233057851226</v>
      </c>
      <c r="H166" s="40">
        <v>1402734</v>
      </c>
      <c r="I166" s="40">
        <f aca="true" t="shared" si="59" ref="I166:I185">C166-H166</f>
        <v>-454483.76000000036</v>
      </c>
      <c r="J166" s="40">
        <f t="shared" si="48"/>
        <v>-1878.0320661157039</v>
      </c>
      <c r="K166" s="38">
        <v>1071275.8900000001</v>
      </c>
      <c r="L166" s="23">
        <v>248</v>
      </c>
      <c r="M166" s="41">
        <f aca="true" t="shared" si="60" ref="M166:M185">K166/L166</f>
        <v>4319.660846774194</v>
      </c>
      <c r="N166" s="40">
        <v>1430879</v>
      </c>
      <c r="O166" s="38">
        <f aca="true" t="shared" si="61" ref="O166:O185">K166-N166</f>
        <v>-359603.10999999987</v>
      </c>
      <c r="P166" s="38">
        <f t="shared" si="54"/>
        <v>-1450.0125403225802</v>
      </c>
      <c r="Q166" s="38">
        <f aca="true" t="shared" si="62" ref="Q166:Q185">K166-E166</f>
        <v>289658.6500000005</v>
      </c>
      <c r="R166" s="38">
        <f t="shared" si="49"/>
        <v>1089.8375409890718</v>
      </c>
      <c r="S166" s="38">
        <f t="shared" si="57"/>
        <v>94880.65000000049</v>
      </c>
      <c r="T166" s="38">
        <f t="shared" si="50"/>
        <v>428.01952579312365</v>
      </c>
      <c r="U166" s="41" t="str">
        <f t="shared" si="51"/>
        <v>Met MOE</v>
      </c>
      <c r="V166" s="42" t="str">
        <f t="shared" si="52"/>
        <v>Met MOE</v>
      </c>
      <c r="W166" s="43" t="str">
        <f t="shared" si="53"/>
        <v>Met MOE</v>
      </c>
      <c r="X166" s="48" t="str">
        <f t="shared" si="56"/>
        <v>Met MOE</v>
      </c>
      <c r="Y166" s="26" t="str">
        <f t="shared" si="55"/>
        <v>Met MOE</v>
      </c>
    </row>
    <row r="167" spans="1:25" ht="15.75">
      <c r="A167" s="36" t="s">
        <v>324</v>
      </c>
      <c r="B167" s="37" t="s">
        <v>325</v>
      </c>
      <c r="C167" s="38">
        <v>2670822.450000002</v>
      </c>
      <c r="D167" s="38">
        <v>282395.5</v>
      </c>
      <c r="E167" s="38">
        <f t="shared" si="47"/>
        <v>2388426.950000002</v>
      </c>
      <c r="F167" s="39">
        <v>346</v>
      </c>
      <c r="G167" s="38">
        <f t="shared" si="58"/>
        <v>6902.968063583821</v>
      </c>
      <c r="H167" s="40">
        <v>2251390</v>
      </c>
      <c r="I167" s="40">
        <f t="shared" si="59"/>
        <v>419432.45000000205</v>
      </c>
      <c r="J167" s="40">
        <f t="shared" si="48"/>
        <v>1212.232514450873</v>
      </c>
      <c r="K167" s="38">
        <v>2480159.15</v>
      </c>
      <c r="L167" s="23">
        <v>336</v>
      </c>
      <c r="M167" s="41">
        <f t="shared" si="60"/>
        <v>7381.426041666667</v>
      </c>
      <c r="N167" s="40">
        <v>2338046</v>
      </c>
      <c r="O167" s="38">
        <f t="shared" si="61"/>
        <v>142113.1499999999</v>
      </c>
      <c r="P167" s="38">
        <f t="shared" si="54"/>
        <v>422.9558035714283</v>
      </c>
      <c r="Q167" s="38">
        <f t="shared" si="62"/>
        <v>91732.19999999786</v>
      </c>
      <c r="R167" s="38">
        <f t="shared" si="49"/>
        <v>478.45797808284533</v>
      </c>
      <c r="S167" s="38">
        <f t="shared" si="57"/>
        <v>-277319.30000000214</v>
      </c>
      <c r="T167" s="38">
        <f t="shared" si="50"/>
        <v>-789.2767108794446</v>
      </c>
      <c r="U167" s="41" t="str">
        <f t="shared" si="51"/>
        <v>Met MOE</v>
      </c>
      <c r="V167" s="42" t="str">
        <f t="shared" si="52"/>
        <v>Met MOE</v>
      </c>
      <c r="W167" s="43" t="str">
        <f t="shared" si="53"/>
        <v>Failed Local Test</v>
      </c>
      <c r="X167" s="48" t="str">
        <f t="shared" si="56"/>
        <v>Failed Local per Pupil</v>
      </c>
      <c r="Y167" s="26" t="str">
        <f t="shared" si="55"/>
        <v>Met MOE</v>
      </c>
    </row>
    <row r="168" spans="1:25" ht="15.75">
      <c r="A168" s="36" t="s">
        <v>326</v>
      </c>
      <c r="B168" s="37" t="s">
        <v>327</v>
      </c>
      <c r="C168" s="38">
        <v>2169617.079999999</v>
      </c>
      <c r="D168" s="38">
        <v>322497</v>
      </c>
      <c r="E168" s="38">
        <f t="shared" si="47"/>
        <v>1847120.0799999991</v>
      </c>
      <c r="F168" s="39">
        <v>350</v>
      </c>
      <c r="G168" s="38">
        <f t="shared" si="58"/>
        <v>5277.485942857141</v>
      </c>
      <c r="H168" s="40">
        <v>2325484</v>
      </c>
      <c r="I168" s="40">
        <f t="shared" si="59"/>
        <v>-155866.92000000086</v>
      </c>
      <c r="J168" s="40">
        <f t="shared" si="48"/>
        <v>-445.3340571428596</v>
      </c>
      <c r="K168" s="38">
        <v>2034859.3099999998</v>
      </c>
      <c r="L168" s="23">
        <v>324</v>
      </c>
      <c r="M168" s="41">
        <f t="shared" si="60"/>
        <v>6280.429969135802</v>
      </c>
      <c r="N168" s="40">
        <v>2493920</v>
      </c>
      <c r="O168" s="38">
        <f t="shared" si="61"/>
        <v>-459060.6900000002</v>
      </c>
      <c r="P168" s="38">
        <f t="shared" si="54"/>
        <v>-1416.853981481482</v>
      </c>
      <c r="Q168" s="38">
        <f t="shared" si="62"/>
        <v>187739.23000000068</v>
      </c>
      <c r="R168" s="38">
        <f t="shared" si="49"/>
        <v>1002.9440262786611</v>
      </c>
      <c r="S168" s="38">
        <f t="shared" si="57"/>
        <v>-303193.7699999993</v>
      </c>
      <c r="T168" s="38">
        <f t="shared" si="50"/>
        <v>-971.5199243386223</v>
      </c>
      <c r="U168" s="41" t="str">
        <f t="shared" si="51"/>
        <v>Met MOE</v>
      </c>
      <c r="V168" s="42" t="str">
        <f t="shared" si="52"/>
        <v>Met MOE</v>
      </c>
      <c r="W168" s="43" t="str">
        <f t="shared" si="53"/>
        <v>Failed Local Test</v>
      </c>
      <c r="X168" s="48" t="str">
        <f t="shared" si="56"/>
        <v>Failed Local per Pupil</v>
      </c>
      <c r="Y168" s="26" t="str">
        <f t="shared" si="55"/>
        <v>Met MOE</v>
      </c>
    </row>
    <row r="169" spans="1:25" ht="15.75">
      <c r="A169" s="36" t="s">
        <v>328</v>
      </c>
      <c r="B169" s="37" t="s">
        <v>329</v>
      </c>
      <c r="C169" s="38">
        <v>1986760.9200000009</v>
      </c>
      <c r="D169" s="38">
        <v>414846.5</v>
      </c>
      <c r="E169" s="38">
        <f t="shared" si="47"/>
        <v>1571914.4200000009</v>
      </c>
      <c r="F169" s="39">
        <v>299</v>
      </c>
      <c r="G169" s="38">
        <f t="shared" si="58"/>
        <v>5257.238862876257</v>
      </c>
      <c r="H169" s="40">
        <v>1302068</v>
      </c>
      <c r="I169" s="40">
        <f t="shared" si="59"/>
        <v>684692.9200000009</v>
      </c>
      <c r="J169" s="40">
        <f t="shared" si="48"/>
        <v>2289.9428762541834</v>
      </c>
      <c r="K169" s="38">
        <v>2060493.54</v>
      </c>
      <c r="L169" s="23">
        <v>322</v>
      </c>
      <c r="M169" s="41">
        <f t="shared" si="60"/>
        <v>6399.048260869566</v>
      </c>
      <c r="N169" s="40">
        <v>1385893</v>
      </c>
      <c r="O169" s="38">
        <f t="shared" si="61"/>
        <v>674600.54</v>
      </c>
      <c r="P169" s="38">
        <f t="shared" si="54"/>
        <v>2095.0327329192546</v>
      </c>
      <c r="Q169" s="38">
        <f t="shared" si="62"/>
        <v>488579.1199999992</v>
      </c>
      <c r="R169" s="38">
        <f t="shared" si="49"/>
        <v>1141.8093979933083</v>
      </c>
      <c r="S169" s="38">
        <f t="shared" si="57"/>
        <v>-10092.38000000082</v>
      </c>
      <c r="T169" s="38">
        <f t="shared" si="50"/>
        <v>-194.91014333492876</v>
      </c>
      <c r="U169" s="41" t="str">
        <f t="shared" si="51"/>
        <v>Met MOE</v>
      </c>
      <c r="V169" s="42" t="str">
        <f t="shared" si="52"/>
        <v>Met MOE</v>
      </c>
      <c r="W169" s="43" t="str">
        <f t="shared" si="53"/>
        <v>Failed Local Test</v>
      </c>
      <c r="X169" s="48" t="str">
        <f t="shared" si="56"/>
        <v>Failed Local per Pupil</v>
      </c>
      <c r="Y169" s="26" t="str">
        <f t="shared" si="55"/>
        <v>Met MOE</v>
      </c>
    </row>
    <row r="170" spans="1:25" ht="15.75">
      <c r="A170" s="36" t="s">
        <v>330</v>
      </c>
      <c r="B170" s="37" t="s">
        <v>331</v>
      </c>
      <c r="C170" s="38">
        <v>2255560.4</v>
      </c>
      <c r="D170" s="38" t="s">
        <v>736</v>
      </c>
      <c r="E170" s="38">
        <f t="shared" si="47"/>
        <v>2255560.4</v>
      </c>
      <c r="F170" s="39">
        <v>336</v>
      </c>
      <c r="G170" s="38">
        <f t="shared" si="58"/>
        <v>6712.97738095238</v>
      </c>
      <c r="H170" s="40">
        <v>2276745</v>
      </c>
      <c r="I170" s="40">
        <f t="shared" si="59"/>
        <v>-21184.600000000093</v>
      </c>
      <c r="J170" s="40">
        <f t="shared" si="48"/>
        <v>-63.04940476190504</v>
      </c>
      <c r="K170" s="38">
        <v>2380598.1899999995</v>
      </c>
      <c r="L170" s="23">
        <v>341</v>
      </c>
      <c r="M170" s="41">
        <f t="shared" si="60"/>
        <v>6981.226363636362</v>
      </c>
      <c r="N170" s="40">
        <v>2373170</v>
      </c>
      <c r="O170" s="38">
        <f t="shared" si="61"/>
        <v>7428.1899999994785</v>
      </c>
      <c r="P170" s="38">
        <f t="shared" si="54"/>
        <v>21.783548387095244</v>
      </c>
      <c r="Q170" s="38">
        <f t="shared" si="62"/>
        <v>125037.78999999957</v>
      </c>
      <c r="R170" s="38">
        <f t="shared" si="49"/>
        <v>268.2489826839819</v>
      </c>
      <c r="S170" s="38">
        <f t="shared" si="57"/>
        <v>28612.78999999957</v>
      </c>
      <c r="T170" s="38">
        <f t="shared" si="50"/>
        <v>84.83295314900028</v>
      </c>
      <c r="U170" s="41" t="str">
        <f t="shared" si="51"/>
        <v>Met MOE</v>
      </c>
      <c r="V170" s="42" t="str">
        <f t="shared" si="52"/>
        <v>Met MOE</v>
      </c>
      <c r="W170" s="43" t="str">
        <f t="shared" si="53"/>
        <v>Met MOE</v>
      </c>
      <c r="X170" s="48" t="str">
        <f t="shared" si="56"/>
        <v>Met MOE</v>
      </c>
      <c r="Y170" s="26" t="str">
        <f t="shared" si="55"/>
        <v>Met MOE</v>
      </c>
    </row>
    <row r="171" spans="1:25" ht="15.75">
      <c r="A171" s="36" t="s">
        <v>332</v>
      </c>
      <c r="B171" s="37" t="s">
        <v>333</v>
      </c>
      <c r="C171" s="38">
        <v>367073.5199999999</v>
      </c>
      <c r="D171" s="38">
        <v>111873.5</v>
      </c>
      <c r="E171" s="38">
        <f t="shared" si="47"/>
        <v>255200.0199999999</v>
      </c>
      <c r="F171" s="39">
        <v>115</v>
      </c>
      <c r="G171" s="38">
        <f t="shared" si="58"/>
        <v>2219.1306086956515</v>
      </c>
      <c r="H171" s="40">
        <v>484287</v>
      </c>
      <c r="I171" s="40">
        <f t="shared" si="59"/>
        <v>-117213.4800000001</v>
      </c>
      <c r="J171" s="40">
        <f t="shared" si="48"/>
        <v>-1019.2476521739139</v>
      </c>
      <c r="K171" s="38">
        <v>336569.43</v>
      </c>
      <c r="L171" s="23">
        <v>94</v>
      </c>
      <c r="M171" s="41">
        <f t="shared" si="60"/>
        <v>3580.5258510638296</v>
      </c>
      <c r="N171" s="40">
        <v>496286</v>
      </c>
      <c r="O171" s="38">
        <f t="shared" si="61"/>
        <v>-159716.57</v>
      </c>
      <c r="P171" s="38">
        <f t="shared" si="54"/>
        <v>-1699.1124468085106</v>
      </c>
      <c r="Q171" s="38">
        <f t="shared" si="62"/>
        <v>81369.41000000009</v>
      </c>
      <c r="R171" s="38">
        <f t="shared" si="49"/>
        <v>1361.395242368178</v>
      </c>
      <c r="S171" s="38">
        <f t="shared" si="57"/>
        <v>-42503.08999999991</v>
      </c>
      <c r="T171" s="38">
        <f t="shared" si="50"/>
        <v>-679.8647946345967</v>
      </c>
      <c r="U171" s="41" t="str">
        <f t="shared" si="51"/>
        <v>Met MOE</v>
      </c>
      <c r="V171" s="42" t="str">
        <f t="shared" si="52"/>
        <v>Met MOE</v>
      </c>
      <c r="W171" s="43" t="str">
        <f t="shared" si="53"/>
        <v>Failed Local Test</v>
      </c>
      <c r="X171" s="48" t="str">
        <f t="shared" si="56"/>
        <v>Failed Local per Pupil</v>
      </c>
      <c r="Y171" s="26" t="str">
        <f t="shared" si="55"/>
        <v>Met MOE</v>
      </c>
    </row>
    <row r="172" spans="1:25" s="11" customFormat="1" ht="15.75">
      <c r="A172" s="44" t="s">
        <v>334</v>
      </c>
      <c r="B172" s="45" t="s">
        <v>335</v>
      </c>
      <c r="C172" s="46">
        <v>1143442.9499999997</v>
      </c>
      <c r="D172" s="46" t="s">
        <v>736</v>
      </c>
      <c r="E172" s="46">
        <f t="shared" si="47"/>
        <v>1143442.9499999997</v>
      </c>
      <c r="F172" s="47">
        <v>177</v>
      </c>
      <c r="G172" s="46">
        <f t="shared" si="58"/>
        <v>6460.1296610169475</v>
      </c>
      <c r="H172" s="40">
        <v>1130419</v>
      </c>
      <c r="I172" s="40">
        <f t="shared" si="59"/>
        <v>13023.94999999972</v>
      </c>
      <c r="J172" s="40">
        <f t="shared" si="48"/>
        <v>73.58163841807752</v>
      </c>
      <c r="K172" s="46">
        <v>1030410.3900000001</v>
      </c>
      <c r="L172" s="28">
        <v>170</v>
      </c>
      <c r="M172" s="41">
        <f t="shared" si="60"/>
        <v>6061.237588235295</v>
      </c>
      <c r="N172" s="40">
        <v>1154421</v>
      </c>
      <c r="O172" s="38">
        <f t="shared" si="61"/>
        <v>-124010.60999999987</v>
      </c>
      <c r="P172" s="38">
        <f t="shared" si="54"/>
        <v>-729.4741764705875</v>
      </c>
      <c r="Q172" s="46">
        <f t="shared" si="62"/>
        <v>-113032.55999999959</v>
      </c>
      <c r="R172" s="38">
        <f t="shared" si="49"/>
        <v>-398.89207278165213</v>
      </c>
      <c r="S172" s="38">
        <f t="shared" si="57"/>
        <v>-137034.5599999996</v>
      </c>
      <c r="T172" s="38">
        <f t="shared" si="50"/>
        <v>-803.055814888665</v>
      </c>
      <c r="U172" s="41" t="str">
        <f t="shared" si="51"/>
        <v>Failed Aggregate MOE</v>
      </c>
      <c r="V172" s="42" t="str">
        <f t="shared" si="52"/>
        <v>Failed PPC</v>
      </c>
      <c r="W172" s="43" t="str">
        <f t="shared" si="53"/>
        <v>Failed Local Test</v>
      </c>
      <c r="X172" s="48" t="str">
        <f t="shared" si="56"/>
        <v>Failed Local per Pupil</v>
      </c>
      <c r="Y172" s="26" t="str">
        <f t="shared" si="55"/>
        <v>Did Not Meet MOE</v>
      </c>
    </row>
    <row r="173" spans="1:25" ht="15.75">
      <c r="A173" s="36" t="s">
        <v>336</v>
      </c>
      <c r="B173" s="37" t="s">
        <v>337</v>
      </c>
      <c r="C173" s="38">
        <v>4731066.3</v>
      </c>
      <c r="D173" s="38" t="s">
        <v>736</v>
      </c>
      <c r="E173" s="38">
        <f t="shared" si="47"/>
        <v>4731066.3</v>
      </c>
      <c r="F173" s="39">
        <v>444</v>
      </c>
      <c r="G173" s="38">
        <f t="shared" si="58"/>
        <v>10655.554729729729</v>
      </c>
      <c r="H173" s="40">
        <v>3025166</v>
      </c>
      <c r="I173" s="40">
        <f t="shared" si="59"/>
        <v>1705900.2999999998</v>
      </c>
      <c r="J173" s="40">
        <f t="shared" si="48"/>
        <v>3842.1177927927924</v>
      </c>
      <c r="K173" s="38">
        <v>4680150.24</v>
      </c>
      <c r="L173" s="23">
        <v>459</v>
      </c>
      <c r="M173" s="41">
        <f t="shared" si="60"/>
        <v>10196.405751633987</v>
      </c>
      <c r="N173" s="40">
        <v>3502379</v>
      </c>
      <c r="O173" s="38">
        <f t="shared" si="61"/>
        <v>1177771.2400000002</v>
      </c>
      <c r="P173" s="38">
        <f t="shared" si="54"/>
        <v>2565.9504139433557</v>
      </c>
      <c r="Q173" s="38">
        <f t="shared" si="62"/>
        <v>-50916.05999999959</v>
      </c>
      <c r="R173" s="38">
        <f t="shared" si="49"/>
        <v>-459.14897809574177</v>
      </c>
      <c r="S173" s="38">
        <f t="shared" si="57"/>
        <v>-528129.0599999996</v>
      </c>
      <c r="T173" s="38">
        <f t="shared" si="50"/>
        <v>-1276.1673788494368</v>
      </c>
      <c r="U173" s="41" t="str">
        <f t="shared" si="51"/>
        <v>Failed Aggregate MOE</v>
      </c>
      <c r="V173" s="42" t="str">
        <f t="shared" si="52"/>
        <v>Failed PPC</v>
      </c>
      <c r="W173" s="43" t="str">
        <f t="shared" si="53"/>
        <v>Failed Local Test</v>
      </c>
      <c r="X173" s="48" t="str">
        <f t="shared" si="56"/>
        <v>Failed Local per Pupil</v>
      </c>
      <c r="Y173" s="26" t="str">
        <f t="shared" si="55"/>
        <v>Did Not Meet MOE</v>
      </c>
    </row>
    <row r="174" spans="1:25" ht="15.75">
      <c r="A174" s="36" t="s">
        <v>338</v>
      </c>
      <c r="B174" s="37" t="s">
        <v>339</v>
      </c>
      <c r="C174" s="38">
        <v>3392390.649999999</v>
      </c>
      <c r="D174" s="38">
        <v>274502</v>
      </c>
      <c r="E174" s="38">
        <f t="shared" si="47"/>
        <v>3117888.649999999</v>
      </c>
      <c r="F174" s="39">
        <v>300</v>
      </c>
      <c r="G174" s="38">
        <f t="shared" si="58"/>
        <v>10392.962166666663</v>
      </c>
      <c r="H174" s="40">
        <v>1808059</v>
      </c>
      <c r="I174" s="40">
        <f t="shared" si="59"/>
        <v>1584331.649999999</v>
      </c>
      <c r="J174" s="40">
        <f t="shared" si="48"/>
        <v>5281.105499999997</v>
      </c>
      <c r="K174" s="38">
        <v>3419099.1200000006</v>
      </c>
      <c r="L174" s="23">
        <v>287</v>
      </c>
      <c r="M174" s="41">
        <f t="shared" si="60"/>
        <v>11913.237351916378</v>
      </c>
      <c r="N174" s="40">
        <v>2132222</v>
      </c>
      <c r="O174" s="38">
        <f t="shared" si="61"/>
        <v>1286877.1200000006</v>
      </c>
      <c r="P174" s="38">
        <f t="shared" si="54"/>
        <v>4483.892404181187</v>
      </c>
      <c r="Q174" s="38">
        <f t="shared" si="62"/>
        <v>301210.4700000016</v>
      </c>
      <c r="R174" s="38">
        <f t="shared" si="49"/>
        <v>1520.275185249715</v>
      </c>
      <c r="S174" s="38">
        <f t="shared" si="57"/>
        <v>-297454.5299999984</v>
      </c>
      <c r="T174" s="38">
        <f t="shared" si="50"/>
        <v>-797.21309581881</v>
      </c>
      <c r="U174" s="41" t="str">
        <f t="shared" si="51"/>
        <v>Met MOE</v>
      </c>
      <c r="V174" s="42" t="str">
        <f t="shared" si="52"/>
        <v>Met MOE</v>
      </c>
      <c r="W174" s="43" t="str">
        <f t="shared" si="53"/>
        <v>Failed Local Test</v>
      </c>
      <c r="X174" s="48" t="str">
        <f t="shared" si="56"/>
        <v>Failed Local per Pupil</v>
      </c>
      <c r="Y174" s="26" t="str">
        <f t="shared" si="55"/>
        <v>Met MOE</v>
      </c>
    </row>
    <row r="175" spans="1:25" ht="15.75">
      <c r="A175" s="36" t="s">
        <v>340</v>
      </c>
      <c r="B175" s="37" t="s">
        <v>341</v>
      </c>
      <c r="C175" s="38">
        <v>1821360.5199999998</v>
      </c>
      <c r="D175" s="38">
        <v>287823</v>
      </c>
      <c r="E175" s="38">
        <f t="shared" si="47"/>
        <v>1533537.5199999998</v>
      </c>
      <c r="F175" s="39">
        <v>221</v>
      </c>
      <c r="G175" s="38">
        <f t="shared" si="58"/>
        <v>6939.083800904977</v>
      </c>
      <c r="H175" s="40">
        <v>1562493</v>
      </c>
      <c r="I175" s="40">
        <f t="shared" si="59"/>
        <v>258867.5199999998</v>
      </c>
      <c r="J175" s="40">
        <f t="shared" si="48"/>
        <v>1171.3462443438905</v>
      </c>
      <c r="K175" s="38">
        <v>1355010.0900000003</v>
      </c>
      <c r="L175" s="23">
        <v>234</v>
      </c>
      <c r="M175" s="41">
        <f t="shared" si="60"/>
        <v>5790.641410256411</v>
      </c>
      <c r="N175" s="40">
        <v>1741230</v>
      </c>
      <c r="O175" s="38">
        <f t="shared" si="61"/>
        <v>-386219.9099999997</v>
      </c>
      <c r="P175" s="38">
        <f t="shared" si="54"/>
        <v>-1650.5124358974344</v>
      </c>
      <c r="Q175" s="38">
        <f t="shared" si="62"/>
        <v>-178527.42999999947</v>
      </c>
      <c r="R175" s="38">
        <f t="shared" si="49"/>
        <v>-1148.4423906485654</v>
      </c>
      <c r="S175" s="38">
        <f t="shared" si="57"/>
        <v>-645087.4299999995</v>
      </c>
      <c r="T175" s="38">
        <f t="shared" si="50"/>
        <v>-2821.8586802413247</v>
      </c>
      <c r="U175" s="41" t="str">
        <f t="shared" si="51"/>
        <v>Failed Aggregate MOE</v>
      </c>
      <c r="V175" s="42" t="str">
        <f t="shared" si="52"/>
        <v>Failed PPC</v>
      </c>
      <c r="W175" s="43" t="str">
        <f t="shared" si="53"/>
        <v>Failed Local Test</v>
      </c>
      <c r="X175" s="48" t="str">
        <f t="shared" si="56"/>
        <v>Failed Local per Pupil</v>
      </c>
      <c r="Y175" s="26" t="str">
        <f t="shared" si="55"/>
        <v>Did Not Meet MOE</v>
      </c>
    </row>
    <row r="176" spans="1:25" ht="15.75">
      <c r="A176" s="36" t="s">
        <v>342</v>
      </c>
      <c r="B176" s="37" t="s">
        <v>343</v>
      </c>
      <c r="C176" s="38">
        <v>3175315.9599999986</v>
      </c>
      <c r="D176" s="38">
        <v>642828.5</v>
      </c>
      <c r="E176" s="38">
        <f t="shared" si="47"/>
        <v>2532487.4599999986</v>
      </c>
      <c r="F176" s="39">
        <v>534</v>
      </c>
      <c r="G176" s="38">
        <f t="shared" si="58"/>
        <v>4742.48588014981</v>
      </c>
      <c r="H176" s="40">
        <v>2770596</v>
      </c>
      <c r="I176" s="40">
        <f t="shared" si="59"/>
        <v>404719.95999999857</v>
      </c>
      <c r="J176" s="40">
        <f t="shared" si="48"/>
        <v>757.9025468164767</v>
      </c>
      <c r="K176" s="38">
        <v>2553744.4199999995</v>
      </c>
      <c r="L176" s="23">
        <v>523</v>
      </c>
      <c r="M176" s="41">
        <f t="shared" si="60"/>
        <v>4882.876520076481</v>
      </c>
      <c r="N176" s="40">
        <v>2765297</v>
      </c>
      <c r="O176" s="38">
        <f t="shared" si="61"/>
        <v>-211552.58000000054</v>
      </c>
      <c r="P176" s="38">
        <f t="shared" si="54"/>
        <v>-404.49824091778305</v>
      </c>
      <c r="Q176" s="38">
        <f t="shared" si="62"/>
        <v>21256.960000000894</v>
      </c>
      <c r="R176" s="38">
        <f t="shared" si="49"/>
        <v>140.3906399266707</v>
      </c>
      <c r="S176" s="38">
        <f t="shared" si="57"/>
        <v>-616272.5399999991</v>
      </c>
      <c r="T176" s="38">
        <f t="shared" si="50"/>
        <v>-1162.4007877342597</v>
      </c>
      <c r="U176" s="41" t="str">
        <f t="shared" si="51"/>
        <v>Met MOE</v>
      </c>
      <c r="V176" s="42" t="str">
        <f t="shared" si="52"/>
        <v>Met MOE</v>
      </c>
      <c r="W176" s="43" t="str">
        <f t="shared" si="53"/>
        <v>Failed Local Test</v>
      </c>
      <c r="X176" s="48" t="str">
        <f t="shared" si="56"/>
        <v>Failed Local per Pupil</v>
      </c>
      <c r="Y176" s="26" t="str">
        <f t="shared" si="55"/>
        <v>Met MOE</v>
      </c>
    </row>
    <row r="177" spans="1:25" ht="15.75">
      <c r="A177" s="36" t="s">
        <v>344</v>
      </c>
      <c r="B177" s="37" t="s">
        <v>345</v>
      </c>
      <c r="C177" s="38">
        <v>1646087.8900000001</v>
      </c>
      <c r="D177" s="38">
        <v>230925.5</v>
      </c>
      <c r="E177" s="38">
        <f t="shared" si="47"/>
        <v>1415162.3900000001</v>
      </c>
      <c r="F177" s="39">
        <v>230</v>
      </c>
      <c r="G177" s="38">
        <f t="shared" si="58"/>
        <v>6152.87995652174</v>
      </c>
      <c r="H177" s="40">
        <v>1487023</v>
      </c>
      <c r="I177" s="40">
        <f t="shared" si="59"/>
        <v>159064.89000000013</v>
      </c>
      <c r="J177" s="40">
        <f t="shared" si="48"/>
        <v>691.5864782608701</v>
      </c>
      <c r="K177" s="38">
        <v>1468349.76</v>
      </c>
      <c r="L177" s="23">
        <v>227</v>
      </c>
      <c r="M177" s="41">
        <f t="shared" si="60"/>
        <v>6468.501145374449</v>
      </c>
      <c r="N177" s="40">
        <v>1671720</v>
      </c>
      <c r="O177" s="38">
        <f t="shared" si="61"/>
        <v>-203370.24</v>
      </c>
      <c r="P177" s="38">
        <f t="shared" si="54"/>
        <v>-895.904140969163</v>
      </c>
      <c r="Q177" s="38">
        <f t="shared" si="62"/>
        <v>53187.36999999988</v>
      </c>
      <c r="R177" s="38">
        <f t="shared" si="49"/>
        <v>315.62118885270957</v>
      </c>
      <c r="S177" s="38">
        <f t="shared" si="57"/>
        <v>-362435.1300000001</v>
      </c>
      <c r="T177" s="38">
        <f t="shared" si="50"/>
        <v>-1587.4906192300332</v>
      </c>
      <c r="U177" s="41" t="str">
        <f t="shared" si="51"/>
        <v>Met MOE</v>
      </c>
      <c r="V177" s="42" t="str">
        <f t="shared" si="52"/>
        <v>Met MOE</v>
      </c>
      <c r="W177" s="43" t="str">
        <f t="shared" si="53"/>
        <v>Failed Local Test</v>
      </c>
      <c r="X177" s="48" t="str">
        <f t="shared" si="56"/>
        <v>Failed Local per Pupil</v>
      </c>
      <c r="Y177" s="26" t="str">
        <f t="shared" si="55"/>
        <v>Met MOE</v>
      </c>
    </row>
    <row r="178" spans="1:25" ht="15.75">
      <c r="A178" s="36" t="s">
        <v>346</v>
      </c>
      <c r="B178" s="37" t="s">
        <v>347</v>
      </c>
      <c r="C178" s="38">
        <v>8496649.239999998</v>
      </c>
      <c r="D178" s="38" t="s">
        <v>736</v>
      </c>
      <c r="E178" s="38">
        <f t="shared" si="47"/>
        <v>8496649.239999998</v>
      </c>
      <c r="F178" s="39">
        <v>813</v>
      </c>
      <c r="G178" s="38">
        <f t="shared" si="58"/>
        <v>10450.983075030748</v>
      </c>
      <c r="H178" s="40">
        <v>5022465</v>
      </c>
      <c r="I178" s="40">
        <f t="shared" si="59"/>
        <v>3474184.2399999984</v>
      </c>
      <c r="J178" s="40">
        <f t="shared" si="48"/>
        <v>4273.289348093479</v>
      </c>
      <c r="K178" s="38">
        <v>8546957.48</v>
      </c>
      <c r="L178" s="23">
        <v>804</v>
      </c>
      <c r="M178" s="41">
        <f t="shared" si="60"/>
        <v>10630.544129353235</v>
      </c>
      <c r="N178" s="40">
        <v>4979960</v>
      </c>
      <c r="O178" s="38">
        <f t="shared" si="61"/>
        <v>3566997.4800000004</v>
      </c>
      <c r="P178" s="38">
        <f t="shared" si="54"/>
        <v>4436.564029850747</v>
      </c>
      <c r="Q178" s="38">
        <f t="shared" si="62"/>
        <v>50308.240000002086</v>
      </c>
      <c r="R178" s="38">
        <f t="shared" si="49"/>
        <v>179.5610543224866</v>
      </c>
      <c r="S178" s="38">
        <f t="shared" si="57"/>
        <v>92813.24000000209</v>
      </c>
      <c r="T178" s="38">
        <f t="shared" si="50"/>
        <v>163.2746817572679</v>
      </c>
      <c r="U178" s="41" t="str">
        <f t="shared" si="51"/>
        <v>Met MOE</v>
      </c>
      <c r="V178" s="42" t="str">
        <f t="shared" si="52"/>
        <v>Met MOE</v>
      </c>
      <c r="W178" s="43" t="str">
        <f t="shared" si="53"/>
        <v>Met MOE</v>
      </c>
      <c r="X178" s="48" t="str">
        <f t="shared" si="56"/>
        <v>Met MOE</v>
      </c>
      <c r="Y178" s="26" t="str">
        <f t="shared" si="55"/>
        <v>Met MOE</v>
      </c>
    </row>
    <row r="179" spans="1:25" ht="15.75">
      <c r="A179" s="36" t="s">
        <v>348</v>
      </c>
      <c r="B179" s="37" t="s">
        <v>349</v>
      </c>
      <c r="C179" s="38">
        <v>1416854.6700000006</v>
      </c>
      <c r="D179" s="38">
        <v>147220</v>
      </c>
      <c r="E179" s="38">
        <f t="shared" si="47"/>
        <v>1269634.6700000006</v>
      </c>
      <c r="F179" s="39">
        <v>203</v>
      </c>
      <c r="G179" s="38">
        <f t="shared" si="58"/>
        <v>6254.357980295569</v>
      </c>
      <c r="H179" s="40">
        <v>1339723</v>
      </c>
      <c r="I179" s="40">
        <f t="shared" si="59"/>
        <v>77131.67000000062</v>
      </c>
      <c r="J179" s="40">
        <f t="shared" si="48"/>
        <v>379.95896551724445</v>
      </c>
      <c r="K179" s="38">
        <v>1172813.6099999999</v>
      </c>
      <c r="L179" s="23">
        <v>176</v>
      </c>
      <c r="M179" s="41">
        <f t="shared" si="60"/>
        <v>6663.713693181818</v>
      </c>
      <c r="N179" s="40">
        <v>1366844</v>
      </c>
      <c r="O179" s="38">
        <f t="shared" si="61"/>
        <v>-194030.39000000013</v>
      </c>
      <c r="P179" s="38">
        <f t="shared" si="54"/>
        <v>-1102.4453977272735</v>
      </c>
      <c r="Q179" s="38">
        <f t="shared" si="62"/>
        <v>-96821.06000000075</v>
      </c>
      <c r="R179" s="38">
        <f t="shared" si="49"/>
        <v>409.3557128862485</v>
      </c>
      <c r="S179" s="38">
        <f t="shared" si="57"/>
        <v>-271162.06000000075</v>
      </c>
      <c r="T179" s="38">
        <f t="shared" si="50"/>
        <v>-1482.404363244518</v>
      </c>
      <c r="U179" s="41" t="str">
        <f t="shared" si="51"/>
        <v>Failed Aggregate MOE</v>
      </c>
      <c r="V179" s="42" t="str">
        <f t="shared" si="52"/>
        <v>Met MOE</v>
      </c>
      <c r="W179" s="43" t="str">
        <f t="shared" si="53"/>
        <v>Failed Local Test</v>
      </c>
      <c r="X179" s="48" t="str">
        <f t="shared" si="56"/>
        <v>Failed Local per Pupil</v>
      </c>
      <c r="Y179" s="26" t="str">
        <f t="shared" si="55"/>
        <v>Met MOE</v>
      </c>
    </row>
    <row r="180" spans="1:25" ht="15.75">
      <c r="A180" s="36" t="s">
        <v>350</v>
      </c>
      <c r="B180" s="37" t="s">
        <v>351</v>
      </c>
      <c r="C180" s="38">
        <v>4845119.9200000055</v>
      </c>
      <c r="D180" s="38">
        <v>577536.5</v>
      </c>
      <c r="E180" s="38">
        <f t="shared" si="47"/>
        <v>4267583.4200000055</v>
      </c>
      <c r="F180" s="39">
        <v>642</v>
      </c>
      <c r="G180" s="38">
        <f t="shared" si="58"/>
        <v>6647.326199376956</v>
      </c>
      <c r="H180" s="40">
        <v>3712301</v>
      </c>
      <c r="I180" s="40">
        <f t="shared" si="59"/>
        <v>1132818.9200000055</v>
      </c>
      <c r="J180" s="40">
        <f t="shared" si="48"/>
        <v>1764.5154517134042</v>
      </c>
      <c r="K180" s="38">
        <v>4601684.09</v>
      </c>
      <c r="L180" s="23">
        <v>610</v>
      </c>
      <c r="M180" s="41">
        <f t="shared" si="60"/>
        <v>7543.744409836066</v>
      </c>
      <c r="N180" s="40">
        <v>4041761</v>
      </c>
      <c r="O180" s="38">
        <f t="shared" si="61"/>
        <v>559923.0899999999</v>
      </c>
      <c r="P180" s="38">
        <f t="shared" si="54"/>
        <v>917.9067049180326</v>
      </c>
      <c r="Q180" s="38">
        <f t="shared" si="62"/>
        <v>334100.66999999434</v>
      </c>
      <c r="R180" s="38">
        <f t="shared" si="49"/>
        <v>896.41821045911</v>
      </c>
      <c r="S180" s="38">
        <f t="shared" si="57"/>
        <v>-572895.8300000057</v>
      </c>
      <c r="T180" s="38">
        <f t="shared" si="50"/>
        <v>-846.6087467953716</v>
      </c>
      <c r="U180" s="41" t="str">
        <f t="shared" si="51"/>
        <v>Met MOE</v>
      </c>
      <c r="V180" s="42" t="str">
        <f t="shared" si="52"/>
        <v>Met MOE</v>
      </c>
      <c r="W180" s="43" t="str">
        <f t="shared" si="53"/>
        <v>Failed Local Test</v>
      </c>
      <c r="X180" s="48" t="str">
        <f t="shared" si="56"/>
        <v>Failed Local per Pupil</v>
      </c>
      <c r="Y180" s="26" t="str">
        <f t="shared" si="55"/>
        <v>Met MOE</v>
      </c>
    </row>
    <row r="181" spans="1:25" ht="15.75">
      <c r="A181" s="36" t="s">
        <v>352</v>
      </c>
      <c r="B181" s="37" t="s">
        <v>353</v>
      </c>
      <c r="C181" s="38">
        <v>1473929.5400000003</v>
      </c>
      <c r="D181" s="38">
        <v>174217</v>
      </c>
      <c r="E181" s="38">
        <f t="shared" si="47"/>
        <v>1299712.5400000003</v>
      </c>
      <c r="F181" s="39">
        <v>202</v>
      </c>
      <c r="G181" s="38">
        <f t="shared" si="58"/>
        <v>6434.220495049506</v>
      </c>
      <c r="H181" s="40">
        <v>1312329</v>
      </c>
      <c r="I181" s="40">
        <f t="shared" si="59"/>
        <v>161600.54000000027</v>
      </c>
      <c r="J181" s="40">
        <f t="shared" si="48"/>
        <v>800.0026732673281</v>
      </c>
      <c r="K181" s="38">
        <v>1201970.3499999999</v>
      </c>
      <c r="L181" s="23">
        <v>179</v>
      </c>
      <c r="M181" s="41">
        <f t="shared" si="60"/>
        <v>6714.91815642458</v>
      </c>
      <c r="N181" s="40">
        <v>1363960</v>
      </c>
      <c r="O181" s="38">
        <f t="shared" si="61"/>
        <v>-161989.65000000014</v>
      </c>
      <c r="P181" s="38">
        <f t="shared" si="54"/>
        <v>-904.9701117318443</v>
      </c>
      <c r="Q181" s="38">
        <f t="shared" si="62"/>
        <v>-97742.19000000041</v>
      </c>
      <c r="R181" s="38">
        <f t="shared" si="49"/>
        <v>280.69766137507395</v>
      </c>
      <c r="S181" s="38">
        <f t="shared" si="57"/>
        <v>-323590.1900000004</v>
      </c>
      <c r="T181" s="38">
        <f t="shared" si="50"/>
        <v>-1704.9727849991723</v>
      </c>
      <c r="U181" s="41" t="str">
        <f t="shared" si="51"/>
        <v>Failed Aggregate MOE</v>
      </c>
      <c r="V181" s="42" t="str">
        <f t="shared" si="52"/>
        <v>Met MOE</v>
      </c>
      <c r="W181" s="43" t="str">
        <f t="shared" si="53"/>
        <v>Failed Local Test</v>
      </c>
      <c r="X181" s="48" t="str">
        <f t="shared" si="56"/>
        <v>Failed Local per Pupil</v>
      </c>
      <c r="Y181" s="26" t="str">
        <f t="shared" si="55"/>
        <v>Met MOE</v>
      </c>
    </row>
    <row r="182" spans="1:25" ht="15.75">
      <c r="A182" s="36" t="s">
        <v>354</v>
      </c>
      <c r="B182" s="37" t="s">
        <v>355</v>
      </c>
      <c r="C182" s="38">
        <v>2230292.6399999997</v>
      </c>
      <c r="D182" s="38">
        <v>298137.5</v>
      </c>
      <c r="E182" s="38">
        <f t="shared" si="47"/>
        <v>1932155.1399999997</v>
      </c>
      <c r="F182" s="39">
        <v>298</v>
      </c>
      <c r="G182" s="38">
        <f t="shared" si="58"/>
        <v>6483.742080536912</v>
      </c>
      <c r="H182" s="40">
        <v>1975873</v>
      </c>
      <c r="I182" s="40">
        <f t="shared" si="59"/>
        <v>254419.63999999966</v>
      </c>
      <c r="J182" s="40">
        <f t="shared" si="48"/>
        <v>853.7571812080525</v>
      </c>
      <c r="K182" s="38">
        <v>2044284.6</v>
      </c>
      <c r="L182" s="23">
        <v>294</v>
      </c>
      <c r="M182" s="41">
        <f t="shared" si="60"/>
        <v>6953.348979591837</v>
      </c>
      <c r="N182" s="40">
        <v>1845074</v>
      </c>
      <c r="O182" s="38">
        <f t="shared" si="61"/>
        <v>199210.6000000001</v>
      </c>
      <c r="P182" s="38">
        <f t="shared" si="54"/>
        <v>677.5870748299322</v>
      </c>
      <c r="Q182" s="38">
        <f t="shared" si="62"/>
        <v>112129.46000000043</v>
      </c>
      <c r="R182" s="38">
        <f t="shared" si="49"/>
        <v>469.6068990549247</v>
      </c>
      <c r="S182" s="38">
        <f t="shared" si="57"/>
        <v>-55209.03999999957</v>
      </c>
      <c r="T182" s="38">
        <f t="shared" si="50"/>
        <v>-176.1701063781203</v>
      </c>
      <c r="U182" s="41" t="str">
        <f t="shared" si="51"/>
        <v>Met MOE</v>
      </c>
      <c r="V182" s="42" t="str">
        <f t="shared" si="52"/>
        <v>Met MOE</v>
      </c>
      <c r="W182" s="43" t="str">
        <f t="shared" si="53"/>
        <v>Failed Local Test</v>
      </c>
      <c r="X182" s="48" t="str">
        <f t="shared" si="56"/>
        <v>Failed Local per Pupil</v>
      </c>
      <c r="Y182" s="26" t="str">
        <f t="shared" si="55"/>
        <v>Met MOE</v>
      </c>
    </row>
    <row r="183" spans="1:25" ht="15.75">
      <c r="A183" s="36" t="s">
        <v>356</v>
      </c>
      <c r="B183" s="37" t="s">
        <v>357</v>
      </c>
      <c r="C183" s="38">
        <v>1004162.9699999997</v>
      </c>
      <c r="D183" s="38">
        <v>121759.5</v>
      </c>
      <c r="E183" s="38">
        <f t="shared" si="47"/>
        <v>882403.4699999997</v>
      </c>
      <c r="F183" s="39">
        <v>133</v>
      </c>
      <c r="G183" s="38">
        <f t="shared" si="58"/>
        <v>6634.612556390975</v>
      </c>
      <c r="H183" s="40">
        <v>1175556</v>
      </c>
      <c r="I183" s="40">
        <f t="shared" si="59"/>
        <v>-171393.03000000026</v>
      </c>
      <c r="J183" s="40">
        <f t="shared" si="48"/>
        <v>-1288.6693984962426</v>
      </c>
      <c r="K183" s="38">
        <v>569863.43</v>
      </c>
      <c r="L183" s="23">
        <v>128</v>
      </c>
      <c r="M183" s="41">
        <f t="shared" si="60"/>
        <v>4452.058046875</v>
      </c>
      <c r="N183" s="40">
        <v>1193041</v>
      </c>
      <c r="O183" s="38">
        <f t="shared" si="61"/>
        <v>-623177.57</v>
      </c>
      <c r="P183" s="38">
        <f t="shared" si="54"/>
        <v>-4868.574765625</v>
      </c>
      <c r="Q183" s="38">
        <f t="shared" si="62"/>
        <v>-312540.0399999997</v>
      </c>
      <c r="R183" s="38">
        <f t="shared" si="49"/>
        <v>-2182.554509515975</v>
      </c>
      <c r="S183" s="38">
        <f t="shared" si="57"/>
        <v>-451784.5399999997</v>
      </c>
      <c r="T183" s="38">
        <f t="shared" si="50"/>
        <v>-3579.905367128757</v>
      </c>
      <c r="U183" s="41" t="str">
        <f t="shared" si="51"/>
        <v>Failed Aggregate MOE</v>
      </c>
      <c r="V183" s="42" t="str">
        <f t="shared" si="52"/>
        <v>Failed PPC</v>
      </c>
      <c r="W183" s="43" t="str">
        <f t="shared" si="53"/>
        <v>Failed Local Test</v>
      </c>
      <c r="X183" s="48" t="str">
        <f t="shared" si="56"/>
        <v>Failed Local per Pupil</v>
      </c>
      <c r="Y183" s="26" t="str">
        <f t="shared" si="55"/>
        <v>Did Not Meet MOE</v>
      </c>
    </row>
    <row r="184" spans="1:25" ht="15.75">
      <c r="A184" s="36" t="s">
        <v>358</v>
      </c>
      <c r="B184" s="37" t="s">
        <v>359</v>
      </c>
      <c r="C184" s="38">
        <v>5185208.570000001</v>
      </c>
      <c r="D184" s="38" t="s">
        <v>736</v>
      </c>
      <c r="E184" s="38">
        <f t="shared" si="47"/>
        <v>5185208.570000001</v>
      </c>
      <c r="F184" s="39">
        <v>1005</v>
      </c>
      <c r="G184" s="38">
        <f t="shared" si="58"/>
        <v>5159.411512437812</v>
      </c>
      <c r="H184" s="40">
        <v>4985367</v>
      </c>
      <c r="I184" s="40">
        <f t="shared" si="59"/>
        <v>199841.57000000123</v>
      </c>
      <c r="J184" s="40">
        <f t="shared" si="48"/>
        <v>198.84733333333455</v>
      </c>
      <c r="K184" s="38">
        <v>5051245.16</v>
      </c>
      <c r="L184" s="23">
        <v>972</v>
      </c>
      <c r="M184" s="41">
        <f t="shared" si="60"/>
        <v>5196.754279835391</v>
      </c>
      <c r="N184" s="40">
        <v>5805757</v>
      </c>
      <c r="O184" s="38">
        <f t="shared" si="61"/>
        <v>-754511.8399999999</v>
      </c>
      <c r="P184" s="38">
        <f t="shared" si="54"/>
        <v>-776.2467489711933</v>
      </c>
      <c r="Q184" s="38">
        <f t="shared" si="62"/>
        <v>-133963.41000000108</v>
      </c>
      <c r="R184" s="38">
        <f t="shared" si="49"/>
        <v>37.34276739757843</v>
      </c>
      <c r="S184" s="38">
        <f t="shared" si="57"/>
        <v>-954353.4100000011</v>
      </c>
      <c r="T184" s="38">
        <f t="shared" si="50"/>
        <v>-975.0940823045278</v>
      </c>
      <c r="U184" s="41" t="str">
        <f t="shared" si="51"/>
        <v>Failed Aggregate MOE</v>
      </c>
      <c r="V184" s="42" t="str">
        <f t="shared" si="52"/>
        <v>Met MOE</v>
      </c>
      <c r="W184" s="43" t="str">
        <f t="shared" si="53"/>
        <v>Failed Local Test</v>
      </c>
      <c r="X184" s="48" t="str">
        <f t="shared" si="56"/>
        <v>Failed Local per Pupil</v>
      </c>
      <c r="Y184" s="26" t="str">
        <f t="shared" si="55"/>
        <v>Met MOE</v>
      </c>
    </row>
    <row r="185" spans="1:25" ht="15.75">
      <c r="A185" s="36" t="s">
        <v>360</v>
      </c>
      <c r="B185" s="37" t="s">
        <v>361</v>
      </c>
      <c r="C185" s="38">
        <v>1254544.86</v>
      </c>
      <c r="D185" s="38">
        <v>243585</v>
      </c>
      <c r="E185" s="38">
        <f t="shared" si="47"/>
        <v>1010959.8600000001</v>
      </c>
      <c r="F185" s="39">
        <v>156</v>
      </c>
      <c r="G185" s="38">
        <f t="shared" si="58"/>
        <v>6480.511923076924</v>
      </c>
      <c r="H185" s="40">
        <v>928124</v>
      </c>
      <c r="I185" s="40">
        <f t="shared" si="59"/>
        <v>326420.8600000001</v>
      </c>
      <c r="J185" s="40">
        <f t="shared" si="48"/>
        <v>2092.441410256411</v>
      </c>
      <c r="K185" s="38">
        <v>828451.48</v>
      </c>
      <c r="L185" s="23">
        <v>164</v>
      </c>
      <c r="M185" s="41">
        <f t="shared" si="60"/>
        <v>5051.5334146341465</v>
      </c>
      <c r="N185" s="40">
        <v>890600</v>
      </c>
      <c r="O185" s="38">
        <f t="shared" si="61"/>
        <v>-62148.52000000002</v>
      </c>
      <c r="P185" s="38">
        <f t="shared" si="54"/>
        <v>-378.95439024390254</v>
      </c>
      <c r="Q185" s="38">
        <f t="shared" si="62"/>
        <v>-182508.38000000012</v>
      </c>
      <c r="R185" s="38">
        <f t="shared" si="49"/>
        <v>-1428.9785084427776</v>
      </c>
      <c r="S185" s="38">
        <f t="shared" si="57"/>
        <v>-388569.3800000001</v>
      </c>
      <c r="T185" s="38">
        <f t="shared" si="50"/>
        <v>-2471.3958005003137</v>
      </c>
      <c r="U185" s="41" t="str">
        <f t="shared" si="51"/>
        <v>Failed Aggregate MOE</v>
      </c>
      <c r="V185" s="42" t="str">
        <f t="shared" si="52"/>
        <v>Failed PPC</v>
      </c>
      <c r="W185" s="43" t="str">
        <f t="shared" si="53"/>
        <v>Failed Local Test</v>
      </c>
      <c r="X185" s="48" t="str">
        <f t="shared" si="56"/>
        <v>Failed Local per Pupil</v>
      </c>
      <c r="Y185" s="26" t="str">
        <f t="shared" si="55"/>
        <v>Did Not Meet MOE</v>
      </c>
    </row>
    <row r="186" spans="1:22" ht="15.75">
      <c r="A186" s="29"/>
      <c r="C186" s="21"/>
      <c r="D186" s="21"/>
      <c r="E186" s="21"/>
      <c r="F186" s="21"/>
      <c r="G186" s="21"/>
      <c r="H186" s="25"/>
      <c r="I186" s="22"/>
      <c r="J186" s="22"/>
      <c r="K186" s="21"/>
      <c r="L186" s="24"/>
      <c r="M186" s="24"/>
      <c r="N186" s="25"/>
      <c r="O186" s="21"/>
      <c r="P186" s="21"/>
      <c r="Q186" s="21"/>
      <c r="R186" s="21"/>
      <c r="S186" s="21"/>
      <c r="T186" s="21"/>
      <c r="U186" s="24"/>
      <c r="V186" s="24"/>
    </row>
    <row r="187" spans="1:22" ht="15.75">
      <c r="A187" s="20"/>
      <c r="C187" s="21"/>
      <c r="D187" s="21"/>
      <c r="E187" s="21"/>
      <c r="F187" s="21"/>
      <c r="G187" s="21"/>
      <c r="H187" s="25"/>
      <c r="I187" s="22"/>
      <c r="J187" s="22"/>
      <c r="K187" s="21"/>
      <c r="L187" s="24"/>
      <c r="M187" s="24"/>
      <c r="N187" s="25"/>
      <c r="O187" s="21"/>
      <c r="P187" s="21"/>
      <c r="Q187" s="21"/>
      <c r="R187" s="21"/>
      <c r="S187" s="21"/>
      <c r="U187" s="24"/>
      <c r="V187" s="24"/>
    </row>
    <row r="188" spans="1:25" ht="15.75">
      <c r="A188" s="20"/>
      <c r="C188" s="21"/>
      <c r="D188" s="21"/>
      <c r="E188" s="21"/>
      <c r="F188" s="21"/>
      <c r="G188" s="21"/>
      <c r="H188" s="25"/>
      <c r="I188" s="22"/>
      <c r="J188" s="22"/>
      <c r="K188" s="21"/>
      <c r="L188" s="24"/>
      <c r="M188" s="24"/>
      <c r="O188" s="21"/>
      <c r="P188" s="21"/>
      <c r="Q188" s="21"/>
      <c r="R188" s="21"/>
      <c r="S188" s="21"/>
      <c r="U188" s="24"/>
      <c r="V188" s="24"/>
      <c r="X188" s="10" t="s">
        <v>763</v>
      </c>
      <c r="Y188" s="10">
        <f>COUNTIF(Y$6:Y$185,X188)</f>
        <v>135</v>
      </c>
    </row>
    <row r="189" spans="1:25" ht="15.75">
      <c r="A189" s="20"/>
      <c r="C189" s="21"/>
      <c r="D189" s="21"/>
      <c r="E189" s="21"/>
      <c r="F189" s="21"/>
      <c r="G189" s="21"/>
      <c r="H189" s="25"/>
      <c r="I189" s="22"/>
      <c r="J189" s="22"/>
      <c r="K189" s="21"/>
      <c r="L189" s="24"/>
      <c r="M189" s="24"/>
      <c r="O189" s="21"/>
      <c r="P189" s="21"/>
      <c r="Q189" s="21"/>
      <c r="R189" s="21"/>
      <c r="S189" s="21"/>
      <c r="U189" s="24"/>
      <c r="V189" s="24"/>
      <c r="X189" s="10" t="s">
        <v>764</v>
      </c>
      <c r="Y189" s="10">
        <f>COUNTIF(Y$6:Y$185,X189)</f>
        <v>45</v>
      </c>
    </row>
    <row r="190" spans="1:24" ht="15.75">
      <c r="A190" s="30"/>
      <c r="C190" s="21"/>
      <c r="D190" s="21"/>
      <c r="E190" s="21"/>
      <c r="F190" s="21"/>
      <c r="G190" s="21"/>
      <c r="I190" s="22"/>
      <c r="J190" s="22"/>
      <c r="K190" s="21"/>
      <c r="L190" s="24"/>
      <c r="M190" s="24"/>
      <c r="O190" s="21"/>
      <c r="P190" s="21"/>
      <c r="Q190" s="21"/>
      <c r="R190" s="21"/>
      <c r="S190" s="21"/>
      <c r="T190" s="41" t="s">
        <v>763</v>
      </c>
      <c r="U190" s="54">
        <f>COUNTIF(U$6:U$185,$T190)</f>
        <v>116</v>
      </c>
      <c r="V190" s="54">
        <f>COUNTIF(V$6:V$185,$T190)</f>
        <v>125</v>
      </c>
      <c r="W190" s="54">
        <f>COUNTIF(W$6:W$185,$T190)</f>
        <v>21</v>
      </c>
      <c r="X190" s="54">
        <f>COUNTIF(X$6:X$185,$T190)</f>
        <v>23</v>
      </c>
    </row>
    <row r="191" spans="1:22" ht="15.75">
      <c r="A191" s="31" t="s">
        <v>362</v>
      </c>
      <c r="B191" s="31"/>
      <c r="C191" s="32">
        <f>SUM(C6:C190)</f>
        <v>1361655118.9900022</v>
      </c>
      <c r="D191" s="32"/>
      <c r="E191" s="32"/>
      <c r="F191" s="32"/>
      <c r="G191" s="32"/>
      <c r="K191" s="32">
        <v>1299157732.1</v>
      </c>
      <c r="L191" s="32"/>
      <c r="M191" s="32"/>
      <c r="N191" s="32"/>
      <c r="O191" s="32"/>
      <c r="P191" s="32"/>
      <c r="Q191" s="32">
        <f>SUM(Q6:Q190)</f>
        <v>39854318.10999792</v>
      </c>
      <c r="R191" s="32"/>
      <c r="S191" s="32"/>
      <c r="T191" s="53" t="s">
        <v>765</v>
      </c>
      <c r="U191" s="54">
        <f>COUNTIF(U$6:U$185,T191)</f>
        <v>64</v>
      </c>
      <c r="V191" s="32"/>
    </row>
    <row r="192" spans="20:24" ht="15.75">
      <c r="T192" s="10" t="s">
        <v>766</v>
      </c>
      <c r="U192" s="54">
        <f>COUNTIF(U$6:U$185,$T192)</f>
        <v>0</v>
      </c>
      <c r="V192" s="54">
        <f aca="true" t="shared" si="63" ref="V192:X194">COUNTIF(V$6:V$185,$T192)</f>
        <v>55</v>
      </c>
      <c r="W192" s="54">
        <f t="shared" si="63"/>
        <v>0</v>
      </c>
      <c r="X192" s="54">
        <f t="shared" si="63"/>
        <v>0</v>
      </c>
    </row>
    <row r="193" spans="20:24" ht="15.75">
      <c r="T193" s="10" t="s">
        <v>767</v>
      </c>
      <c r="U193" s="54">
        <f>COUNTIF(U$6:U$185,$T193)</f>
        <v>0</v>
      </c>
      <c r="V193" s="54">
        <f t="shared" si="63"/>
        <v>0</v>
      </c>
      <c r="W193" s="54">
        <f t="shared" si="63"/>
        <v>159</v>
      </c>
      <c r="X193" s="54">
        <f t="shared" si="63"/>
        <v>0</v>
      </c>
    </row>
    <row r="194" spans="20:24" ht="15.75">
      <c r="T194" s="10" t="s">
        <v>768</v>
      </c>
      <c r="U194" s="54"/>
      <c r="V194" s="54"/>
      <c r="W194" s="54"/>
      <c r="X194" s="54">
        <f t="shared" si="63"/>
        <v>157</v>
      </c>
    </row>
    <row r="195" spans="1:24" ht="15.75">
      <c r="A195" s="20"/>
      <c r="U195" s="54">
        <f>SUM(U190:U194)</f>
        <v>180</v>
      </c>
      <c r="V195" s="54">
        <f>SUM(V190:V194)</f>
        <v>180</v>
      </c>
      <c r="W195" s="54">
        <f>SUM(W190:W194)</f>
        <v>180</v>
      </c>
      <c r="X195" s="54">
        <f>SUM(X190:X194)</f>
        <v>180</v>
      </c>
    </row>
  </sheetData>
  <sheetProtection/>
  <mergeCells count="6">
    <mergeCell ref="Q4:T4"/>
    <mergeCell ref="U4:X4"/>
    <mergeCell ref="C3:E3"/>
    <mergeCell ref="K3:M3"/>
    <mergeCell ref="C4:J4"/>
    <mergeCell ref="K4:P4"/>
  </mergeCells>
  <printOptions gridLines="1"/>
  <pageMargins left="0.2" right="0.2" top="0.5" bottom="0.5" header="0" footer="0"/>
  <pageSetup fitToHeight="0" fitToWidth="0" horizontalDpi="600" verticalDpi="600" orientation="landscape" scale="43" r:id="rId1"/>
  <headerFooter>
    <oddFooter>&amp;L&amp;Z
&amp;F
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95"/>
  <sheetViews>
    <sheetView tabSelected="1" zoomScalePageLayoutView="0" workbookViewId="0" topLeftCell="A1">
      <pane xSplit="2" ySplit="5" topLeftCell="AL18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P5" sqref="AP5:AR185"/>
    </sheetView>
  </sheetViews>
  <sheetFormatPr defaultColWidth="19.57421875" defaultRowHeight="12.75"/>
  <cols>
    <col min="1" max="1" width="4.7109375" style="10" customWidth="1"/>
    <col min="2" max="2" width="15.28125" style="10" customWidth="1"/>
    <col min="3" max="3" width="16.57421875" style="10" customWidth="1"/>
    <col min="4" max="5" width="15.421875" style="10" customWidth="1"/>
    <col min="6" max="6" width="17.00390625" style="10" customWidth="1"/>
    <col min="7" max="7" width="15.421875" style="10" customWidth="1"/>
    <col min="8" max="8" width="8.28125" style="10" customWidth="1"/>
    <col min="9" max="9" width="11.421875" style="10" customWidth="1"/>
    <col min="10" max="10" width="11.140625" style="71" customWidth="1"/>
    <col min="11" max="11" width="16.421875" style="71" customWidth="1"/>
    <col min="12" max="12" width="11.28125" style="71" customWidth="1"/>
    <col min="13" max="13" width="15.7109375" style="71" customWidth="1"/>
    <col min="14" max="14" width="11.00390625" style="71" customWidth="1"/>
    <col min="15" max="15" width="18.421875" style="10" customWidth="1"/>
    <col min="16" max="16" width="12.140625" style="10" customWidth="1"/>
    <col min="17" max="17" width="16.57421875" style="10" customWidth="1"/>
    <col min="18" max="18" width="15.57421875" style="10" customWidth="1"/>
    <col min="19" max="19" width="15.7109375" style="10" customWidth="1"/>
    <col min="20" max="20" width="8.421875" style="10" customWidth="1"/>
    <col min="21" max="21" width="11.421875" style="10" customWidth="1"/>
    <col min="22" max="22" width="11.57421875" style="10" customWidth="1"/>
    <col min="23" max="24" width="10.7109375" style="10" customWidth="1"/>
    <col min="25" max="25" width="16.140625" style="10" customWidth="1"/>
    <col min="26" max="26" width="10.8515625" style="10" customWidth="1"/>
    <col min="27" max="27" width="16.140625" style="10" customWidth="1"/>
    <col min="28" max="28" width="11.140625" style="10" customWidth="1"/>
    <col min="29" max="29" width="16.00390625" style="10" customWidth="1"/>
    <col min="30" max="30" width="11.140625" style="10" customWidth="1"/>
    <col min="31" max="31" width="16.140625" style="10" customWidth="1"/>
    <col min="32" max="32" width="11.57421875" style="10" customWidth="1"/>
    <col min="33" max="33" width="15.7109375" style="10" customWidth="1"/>
    <col min="34" max="34" width="12.8515625" style="10" customWidth="1"/>
    <col min="35" max="35" width="16.140625" style="10" customWidth="1"/>
    <col min="36" max="36" width="12.421875" style="10" customWidth="1"/>
    <col min="37" max="37" width="17.57421875" style="10" customWidth="1"/>
    <col min="38" max="38" width="18.57421875" style="10" customWidth="1"/>
    <col min="39" max="39" width="19.00390625" style="10" customWidth="1"/>
    <col min="40" max="41" width="18.140625" style="10" customWidth="1"/>
    <col min="42" max="42" width="16.00390625" style="10" customWidth="1"/>
    <col min="43" max="43" width="13.00390625" style="10" customWidth="1"/>
    <col min="44" max="44" width="15.00390625" style="10" customWidth="1"/>
    <col min="45" max="16384" width="19.57421875" style="10" customWidth="1"/>
  </cols>
  <sheetData>
    <row r="1" spans="3:19" ht="24.75" customHeight="1" thickBot="1">
      <c r="C1" s="11"/>
      <c r="D1" s="11"/>
      <c r="E1" s="11"/>
      <c r="F1" s="11"/>
      <c r="G1" s="11"/>
      <c r="O1" s="12" t="s">
        <v>363</v>
      </c>
      <c r="P1" s="12"/>
      <c r="Q1" s="12"/>
      <c r="R1" s="12"/>
      <c r="S1" s="12"/>
    </row>
    <row r="2" spans="3:22" ht="16.5" thickBot="1">
      <c r="C2" s="13" t="s">
        <v>364</v>
      </c>
      <c r="D2" s="15"/>
      <c r="E2" s="14"/>
      <c r="F2" s="14"/>
      <c r="G2" s="15"/>
      <c r="H2" s="15"/>
      <c r="I2" s="15"/>
      <c r="J2" s="72"/>
      <c r="K2" s="72"/>
      <c r="L2" s="72"/>
      <c r="M2" s="72"/>
      <c r="N2" s="72"/>
      <c r="O2" s="16" t="s">
        <v>364</v>
      </c>
      <c r="P2" s="17"/>
      <c r="Q2" s="17"/>
      <c r="R2" s="17"/>
      <c r="S2" s="17"/>
      <c r="T2" s="17"/>
      <c r="U2" s="17"/>
      <c r="V2" s="17"/>
    </row>
    <row r="3" spans="3:36" ht="47.25" customHeight="1">
      <c r="C3" s="137" t="s">
        <v>365</v>
      </c>
      <c r="D3" s="138"/>
      <c r="E3" s="138"/>
      <c r="F3" s="139"/>
      <c r="G3" s="79"/>
      <c r="H3" s="33"/>
      <c r="I3" s="33"/>
      <c r="J3" s="74"/>
      <c r="K3" s="74"/>
      <c r="L3" s="74"/>
      <c r="M3" s="74"/>
      <c r="N3" s="74"/>
      <c r="O3" s="140" t="s">
        <v>365</v>
      </c>
      <c r="P3" s="138"/>
      <c r="Q3" s="138"/>
      <c r="R3" s="138"/>
      <c r="S3" s="138"/>
      <c r="T3" s="138"/>
      <c r="U3" s="139"/>
      <c r="V3" s="117"/>
      <c r="AH3" s="19"/>
      <c r="AI3" s="19"/>
      <c r="AJ3" s="19"/>
    </row>
    <row r="4" spans="3:41" ht="15.75">
      <c r="C4" s="141">
        <v>2009</v>
      </c>
      <c r="D4" s="142"/>
      <c r="E4" s="142"/>
      <c r="F4" s="142"/>
      <c r="G4" s="142"/>
      <c r="H4" s="142"/>
      <c r="I4" s="142"/>
      <c r="J4" s="143"/>
      <c r="K4" s="80"/>
      <c r="L4" s="80"/>
      <c r="M4" s="106"/>
      <c r="N4" s="106"/>
      <c r="O4" s="135">
        <v>2010</v>
      </c>
      <c r="P4" s="135"/>
      <c r="Q4" s="135"/>
      <c r="R4" s="135"/>
      <c r="S4" s="135"/>
      <c r="T4" s="135"/>
      <c r="U4" s="135"/>
      <c r="V4" s="135"/>
      <c r="W4" s="135"/>
      <c r="X4" s="104"/>
      <c r="Y4" s="135" t="s">
        <v>759</v>
      </c>
      <c r="Z4" s="135"/>
      <c r="AA4" s="135"/>
      <c r="AB4" s="135"/>
      <c r="AC4" s="135"/>
      <c r="AD4" s="135"/>
      <c r="AE4" s="104"/>
      <c r="AF4" s="104"/>
      <c r="AG4" s="136" t="s">
        <v>760</v>
      </c>
      <c r="AH4" s="136"/>
      <c r="AI4" s="136"/>
      <c r="AJ4" s="136"/>
      <c r="AK4" s="136"/>
      <c r="AL4" s="136"/>
      <c r="AM4" s="105"/>
      <c r="AN4" s="105"/>
      <c r="AO4" s="37"/>
    </row>
    <row r="5" spans="1:44" ht="126">
      <c r="A5" s="56" t="s">
        <v>1058</v>
      </c>
      <c r="B5" s="56" t="s">
        <v>1</v>
      </c>
      <c r="C5" s="49" t="s">
        <v>788</v>
      </c>
      <c r="D5" s="49" t="s">
        <v>793</v>
      </c>
      <c r="E5" s="49" t="s">
        <v>745</v>
      </c>
      <c r="F5" s="49" t="s">
        <v>790</v>
      </c>
      <c r="G5" s="49" t="s">
        <v>791</v>
      </c>
      <c r="H5" s="49" t="s">
        <v>1059</v>
      </c>
      <c r="I5" s="49" t="s">
        <v>753</v>
      </c>
      <c r="J5" s="49" t="s">
        <v>754</v>
      </c>
      <c r="K5" s="49" t="s">
        <v>835</v>
      </c>
      <c r="L5" s="49" t="s">
        <v>834</v>
      </c>
      <c r="M5" s="49" t="s">
        <v>1044</v>
      </c>
      <c r="N5" s="49" t="s">
        <v>1045</v>
      </c>
      <c r="O5" s="51" t="s">
        <v>792</v>
      </c>
      <c r="P5" s="51" t="s">
        <v>1053</v>
      </c>
      <c r="Q5" s="51" t="s">
        <v>1054</v>
      </c>
      <c r="R5" s="51" t="s">
        <v>789</v>
      </c>
      <c r="S5" s="51" t="s">
        <v>1056</v>
      </c>
      <c r="T5" s="51" t="s">
        <v>1060</v>
      </c>
      <c r="U5" s="51" t="s">
        <v>740</v>
      </c>
      <c r="V5" s="51" t="s">
        <v>1055</v>
      </c>
      <c r="W5" s="51" t="s">
        <v>756</v>
      </c>
      <c r="X5" s="51" t="s">
        <v>1057</v>
      </c>
      <c r="Y5" s="35" t="s">
        <v>748</v>
      </c>
      <c r="Z5" s="35" t="s">
        <v>747</v>
      </c>
      <c r="AA5" s="35" t="s">
        <v>839</v>
      </c>
      <c r="AB5" s="35" t="s">
        <v>837</v>
      </c>
      <c r="AC5" s="35" t="s">
        <v>751</v>
      </c>
      <c r="AD5" s="35" t="s">
        <v>752</v>
      </c>
      <c r="AE5" s="35" t="s">
        <v>1046</v>
      </c>
      <c r="AF5" s="35" t="s">
        <v>1047</v>
      </c>
      <c r="AG5" s="52" t="s">
        <v>769</v>
      </c>
      <c r="AH5" s="52" t="s">
        <v>757</v>
      </c>
      <c r="AI5" s="52" t="s">
        <v>838</v>
      </c>
      <c r="AJ5" s="52" t="s">
        <v>836</v>
      </c>
      <c r="AK5" s="52" t="s">
        <v>758</v>
      </c>
      <c r="AL5" s="55" t="s">
        <v>761</v>
      </c>
      <c r="AM5" s="52" t="s">
        <v>1048</v>
      </c>
      <c r="AN5" s="52" t="s">
        <v>1049</v>
      </c>
      <c r="AO5" s="55" t="s">
        <v>762</v>
      </c>
      <c r="AP5" s="52" t="s">
        <v>1061</v>
      </c>
      <c r="AQ5" s="52" t="s">
        <v>1062</v>
      </c>
      <c r="AR5" s="52" t="s">
        <v>1063</v>
      </c>
    </row>
    <row r="6" spans="1:41" ht="15.75">
      <c r="A6" s="36" t="s">
        <v>2</v>
      </c>
      <c r="B6" s="37" t="s">
        <v>3</v>
      </c>
      <c r="C6" s="38">
        <f>+'2009 program exp'!U2</f>
        <v>3410198.6300000004</v>
      </c>
      <c r="D6" s="75">
        <f>+Local!I6</f>
        <v>736052.63</v>
      </c>
      <c r="E6" s="38">
        <v>335024</v>
      </c>
      <c r="F6" s="38">
        <f>IF($E6="did not meet",C6,C6-$E6)</f>
        <v>3075174.6300000004</v>
      </c>
      <c r="G6" s="38">
        <f>IF($E6="did not meet",D6,D6-$E6)</f>
        <v>401028.63</v>
      </c>
      <c r="H6" s="39">
        <v>540</v>
      </c>
      <c r="I6" s="38">
        <f aca="true" t="shared" si="0" ref="I6:I69">F6/H6</f>
        <v>5694.767833333334</v>
      </c>
      <c r="J6" s="40">
        <f>+G6/H6</f>
        <v>742.6456111111111</v>
      </c>
      <c r="K6" s="40">
        <f aca="true" t="shared" si="1" ref="K6:K37">IF(T6&lt;H6,I6*(T6-H6)+F6,F6)</f>
        <v>2910026.3628333337</v>
      </c>
      <c r="L6" s="40">
        <f aca="true" t="shared" si="2" ref="L6:L37">+K6/H6</f>
        <v>5388.937708950618</v>
      </c>
      <c r="M6" s="40">
        <f aca="true" t="shared" si="3" ref="M6:M37">IF(T6&lt;H6,J6*(T6-H6)+G6,G6)</f>
        <v>379491.9072777778</v>
      </c>
      <c r="N6" s="40">
        <f aca="true" t="shared" si="4" ref="N6:N37">+M6/H6</f>
        <v>702.7627912551441</v>
      </c>
      <c r="O6" s="38">
        <f>+'2010 program exp'!S2</f>
        <v>3178628.85</v>
      </c>
      <c r="P6" s="119">
        <v>46912</v>
      </c>
      <c r="Q6" s="40">
        <f>+P6+O6</f>
        <v>3225540.85</v>
      </c>
      <c r="R6" s="41">
        <f>+Local!O6</f>
        <v>140292.31</v>
      </c>
      <c r="S6" s="41">
        <f>+R6+P6</f>
        <v>187204.31</v>
      </c>
      <c r="T6" s="23">
        <v>511</v>
      </c>
      <c r="U6" s="41">
        <f aca="true" t="shared" si="5" ref="U6:U37">O6/T6</f>
        <v>6220.408708414873</v>
      </c>
      <c r="V6" s="41">
        <f aca="true" t="shared" si="6" ref="V6:V69">+Q6/T6</f>
        <v>6312.213013698631</v>
      </c>
      <c r="W6" s="40">
        <f aca="true" t="shared" si="7" ref="W6:W37">+R6/T6</f>
        <v>274.54463796477495</v>
      </c>
      <c r="X6" s="40">
        <f>+S6/T6</f>
        <v>366.3489432485323</v>
      </c>
      <c r="Y6" s="38">
        <f aca="true" t="shared" si="8" ref="Y6:Y37">O6-F6</f>
        <v>103454.21999999974</v>
      </c>
      <c r="Z6" s="38">
        <f aca="true" t="shared" si="9" ref="Z6:Z37">+U6-I6</f>
        <v>525.640875081539</v>
      </c>
      <c r="AA6" s="38">
        <f aca="true" t="shared" si="10" ref="AA6:AA37">+Q6-K6</f>
        <v>315514.4871666664</v>
      </c>
      <c r="AB6" s="38">
        <f aca="true" t="shared" si="11" ref="AB6:AB69">+V6-L6</f>
        <v>923.2753047480128</v>
      </c>
      <c r="AC6" s="38">
        <f aca="true" t="shared" si="12" ref="AC6:AC37">+R6-G6</f>
        <v>-260736.32</v>
      </c>
      <c r="AD6" s="38">
        <f aca="true" t="shared" si="13" ref="AD6:AD37">+W6-J6</f>
        <v>-468.1009731463361</v>
      </c>
      <c r="AE6" s="38">
        <f aca="true" t="shared" si="14" ref="AE6:AE69">+S6-M6</f>
        <v>-192287.5972777778</v>
      </c>
      <c r="AF6" s="38">
        <f aca="true" t="shared" si="15" ref="AF6:AF69">+X6-N6</f>
        <v>-336.4138480066118</v>
      </c>
      <c r="AG6" s="78" t="str">
        <f>IF(Y6&gt;0,"Met MOE","Failed Aggregate MOE")</f>
        <v>Met MOE</v>
      </c>
      <c r="AH6" s="42" t="str">
        <f>IF(Z6&gt;0,"Met MOE","Failed PPC")</f>
        <v>Met MOE</v>
      </c>
      <c r="AI6" s="42" t="str">
        <f>IF(AA6&gt;0,"Met MOE","Failed Reduced Student Aggegate")</f>
        <v>Met MOE</v>
      </c>
      <c r="AJ6" s="42" t="str">
        <f aca="true" t="shared" si="16" ref="AJ6:AJ37">IF(AB6&gt;0,"Met MOE","Failed PPC")</f>
        <v>Met MOE</v>
      </c>
      <c r="AK6" s="43" t="str">
        <f>IF(AC6&gt;0,"Met MOE","Failed Local Test")</f>
        <v>Failed Local Test</v>
      </c>
      <c r="AL6" s="43" t="str">
        <f>IF(AD6&gt;=0,"Met MOE","Failed Local per Pupil")</f>
        <v>Failed Local per Pupil</v>
      </c>
      <c r="AM6" s="43" t="str">
        <f>IF(AE6&gt;0,"Met MOE","Failed Local Test")</f>
        <v>Failed Local Test</v>
      </c>
      <c r="AN6" s="43" t="str">
        <f>IF(AF6&gt;=0,"Met MOE","Failed Local per Pupil")</f>
        <v>Failed Local per Pupil</v>
      </c>
      <c r="AO6" s="43" t="str">
        <f>#VALUE!</f>
        <v>Met MOE</v>
      </c>
    </row>
    <row r="7" spans="1:41" ht="15.75">
      <c r="A7" s="36" t="s">
        <v>4</v>
      </c>
      <c r="B7" s="37" t="s">
        <v>5</v>
      </c>
      <c r="C7" s="38">
        <f>+'2009 program exp'!U3</f>
        <v>987530.56</v>
      </c>
      <c r="D7" s="75">
        <f>+Local!I7</f>
        <v>21386.489999999998</v>
      </c>
      <c r="E7" s="38">
        <v>173440</v>
      </c>
      <c r="F7" s="38">
        <f>IF(E7="did not meet",C7,C7-E7)</f>
        <v>814090.56</v>
      </c>
      <c r="G7" s="38">
        <f aca="true" t="shared" si="17" ref="G7:G70">IF($E7="did not meet",D7,D7-$E7)</f>
        <v>-152053.51</v>
      </c>
      <c r="H7" s="39">
        <v>202</v>
      </c>
      <c r="I7" s="38">
        <f t="shared" si="0"/>
        <v>4030.151287128713</v>
      </c>
      <c r="J7" s="40">
        <f aca="true" t="shared" si="18" ref="J7:J70">+G7/H7</f>
        <v>-752.7401485148515</v>
      </c>
      <c r="K7" s="40">
        <f t="shared" si="1"/>
        <v>797969.9548514852</v>
      </c>
      <c r="L7" s="40">
        <f t="shared" si="2"/>
        <v>3950.3463111459664</v>
      </c>
      <c r="M7" s="40">
        <f t="shared" si="3"/>
        <v>-149042.5494059406</v>
      </c>
      <c r="N7" s="40">
        <f t="shared" si="4"/>
        <v>-737.834402999706</v>
      </c>
      <c r="O7" s="38">
        <f>+'2010 program exp'!S3</f>
        <v>1039299.19</v>
      </c>
      <c r="P7" s="119"/>
      <c r="Q7" s="40">
        <f aca="true" t="shared" si="19" ref="Q7:Q70">+P7+O7</f>
        <v>1039299.19</v>
      </c>
      <c r="R7" s="41">
        <f>+Local!O7</f>
        <v>22115.19</v>
      </c>
      <c r="S7" s="41">
        <f aca="true" t="shared" si="20" ref="S7:S70">+R7+P7</f>
        <v>22115.19</v>
      </c>
      <c r="T7" s="23">
        <v>198</v>
      </c>
      <c r="U7" s="41">
        <f t="shared" si="5"/>
        <v>5248.985808080808</v>
      </c>
      <c r="V7" s="41">
        <f t="shared" si="6"/>
        <v>5248.985808080808</v>
      </c>
      <c r="W7" s="40">
        <f t="shared" si="7"/>
        <v>111.69287878787878</v>
      </c>
      <c r="X7" s="40">
        <f aca="true" t="shared" si="21" ref="X7:X70">+S7/T7</f>
        <v>111.69287878787878</v>
      </c>
      <c r="Y7" s="38">
        <f t="shared" si="8"/>
        <v>225208.6299999999</v>
      </c>
      <c r="Z7" s="38">
        <f t="shared" si="9"/>
        <v>1218.8345209520949</v>
      </c>
      <c r="AA7" s="38">
        <f t="shared" si="10"/>
        <v>241329.23514851474</v>
      </c>
      <c r="AB7" s="38">
        <f t="shared" si="11"/>
        <v>1298.6394969348416</v>
      </c>
      <c r="AC7" s="38">
        <f t="shared" si="12"/>
        <v>174168.7</v>
      </c>
      <c r="AD7" s="38">
        <f t="shared" si="13"/>
        <v>864.4330273027304</v>
      </c>
      <c r="AE7" s="38">
        <f t="shared" si="14"/>
        <v>171157.7394059406</v>
      </c>
      <c r="AF7" s="38">
        <f t="shared" si="15"/>
        <v>849.5272817875848</v>
      </c>
      <c r="AG7" s="78" t="str">
        <f aca="true" t="shared" si="22" ref="AG7:AG70">IF(Y7&gt;0,"Met MOE","Failed Aggregate MOE")</f>
        <v>Met MOE</v>
      </c>
      <c r="AH7" s="42" t="str">
        <f aca="true" t="shared" si="23" ref="AH7:AH70">IF(Z7&gt;0,"Met MOE","Failed PPC")</f>
        <v>Met MOE</v>
      </c>
      <c r="AI7" s="42" t="str">
        <f aca="true" t="shared" si="24" ref="AI7:AI70">IF(AA7&gt;0,"Met MOE","Failed Reduced Student Aggegate")</f>
        <v>Met MOE</v>
      </c>
      <c r="AJ7" s="42" t="str">
        <f t="shared" si="16"/>
        <v>Met MOE</v>
      </c>
      <c r="AK7" s="43" t="str">
        <f>IF(AC7&gt;0,"Met MOE","Failed Local Test")</f>
        <v>Met MOE</v>
      </c>
      <c r="AL7" s="43" t="str">
        <f>IF(AD7&gt;=0,"Met MOE","Failed Local per Pupil")</f>
        <v>Met MOE</v>
      </c>
      <c r="AM7" s="43" t="str">
        <f>IF(AE7&gt;0,"Met MOE","Failed Local Test")</f>
        <v>Met MOE</v>
      </c>
      <c r="AN7" s="43" t="str">
        <f>IF(AF7&gt;=0,"Met MOE","Failed Local per Pupil")</f>
        <v>Met MOE</v>
      </c>
      <c r="AO7" s="43" t="str">
        <f>#VALUE!</f>
        <v>Met MOE</v>
      </c>
    </row>
    <row r="8" spans="1:41" ht="15.75">
      <c r="A8" s="36" t="s">
        <v>6</v>
      </c>
      <c r="B8" s="37" t="s">
        <v>7</v>
      </c>
      <c r="C8" s="38">
        <f>+'2009 program exp'!U4</f>
        <v>1764054.48</v>
      </c>
      <c r="D8" s="75">
        <f>+Local!I8</f>
        <v>167579.4799999998</v>
      </c>
      <c r="E8" s="38">
        <v>174271</v>
      </c>
      <c r="F8" s="38">
        <f>IF(E8="did not meet",C8,C8-E8)</f>
        <v>1589783.48</v>
      </c>
      <c r="G8" s="38">
        <f t="shared" si="17"/>
        <v>-6691.520000000193</v>
      </c>
      <c r="H8" s="39">
        <v>245</v>
      </c>
      <c r="I8" s="38">
        <f t="shared" si="0"/>
        <v>6488.912163265306</v>
      </c>
      <c r="J8" s="40">
        <f t="shared" si="18"/>
        <v>-27.312326530613035</v>
      </c>
      <c r="K8" s="40">
        <f t="shared" si="1"/>
        <v>1557338.9191836733</v>
      </c>
      <c r="L8" s="40">
        <f t="shared" si="2"/>
        <v>6356.485384423157</v>
      </c>
      <c r="M8" s="40">
        <f t="shared" si="3"/>
        <v>-6554.958367347128</v>
      </c>
      <c r="N8" s="40">
        <f t="shared" si="4"/>
        <v>-26.75493211162093</v>
      </c>
      <c r="O8" s="38">
        <f>+'2010 program exp'!S4</f>
        <v>1656168.1199999999</v>
      </c>
      <c r="P8" s="119"/>
      <c r="Q8" s="40">
        <f t="shared" si="19"/>
        <v>1656168.1199999999</v>
      </c>
      <c r="R8" s="41">
        <f>+Local!O8</f>
        <v>10344.11</v>
      </c>
      <c r="S8" s="41">
        <f t="shared" si="20"/>
        <v>10344.11</v>
      </c>
      <c r="T8" s="23">
        <v>240</v>
      </c>
      <c r="U8" s="41">
        <f t="shared" si="5"/>
        <v>6900.7005</v>
      </c>
      <c r="V8" s="41">
        <f t="shared" si="6"/>
        <v>6900.7005</v>
      </c>
      <c r="W8" s="40">
        <f t="shared" si="7"/>
        <v>43.100458333333336</v>
      </c>
      <c r="X8" s="40">
        <f t="shared" si="21"/>
        <v>43.100458333333336</v>
      </c>
      <c r="Y8" s="38">
        <f t="shared" si="8"/>
        <v>66384.6399999999</v>
      </c>
      <c r="Z8" s="38">
        <f t="shared" si="9"/>
        <v>411.788336734694</v>
      </c>
      <c r="AA8" s="38">
        <f t="shared" si="10"/>
        <v>98829.20081632654</v>
      </c>
      <c r="AB8" s="38">
        <f t="shared" si="11"/>
        <v>544.2151155768433</v>
      </c>
      <c r="AC8" s="38">
        <f t="shared" si="12"/>
        <v>17035.630000000194</v>
      </c>
      <c r="AD8" s="38">
        <f t="shared" si="13"/>
        <v>70.41278486394637</v>
      </c>
      <c r="AE8" s="38">
        <f t="shared" si="14"/>
        <v>16899.06836734713</v>
      </c>
      <c r="AF8" s="38">
        <f t="shared" si="15"/>
        <v>69.85539044495427</v>
      </c>
      <c r="AG8" s="78" t="str">
        <f t="shared" si="22"/>
        <v>Met MOE</v>
      </c>
      <c r="AH8" s="42" t="str">
        <f t="shared" si="23"/>
        <v>Met MOE</v>
      </c>
      <c r="AI8" s="42" t="str">
        <f t="shared" si="24"/>
        <v>Met MOE</v>
      </c>
      <c r="AJ8" s="42" t="str">
        <f t="shared" si="16"/>
        <v>Met MOE</v>
      </c>
      <c r="AK8" s="43" t="str">
        <f>IF(AC8&gt;0,"Met MOE","Failed Local Test")</f>
        <v>Met MOE</v>
      </c>
      <c r="AL8" s="43" t="str">
        <f>IF(AD8&gt;=0,"Met MOE","Failed Local per Pupil")</f>
        <v>Met MOE</v>
      </c>
      <c r="AM8" s="43" t="str">
        <f>IF(AE8&gt;0,"Met MOE","Failed Local Test")</f>
        <v>Met MOE</v>
      </c>
      <c r="AN8" s="43" t="str">
        <f>IF(AF8&gt;=0,"Met MOE","Failed Local per Pupil")</f>
        <v>Met MOE</v>
      </c>
      <c r="AO8" s="43" t="str">
        <f>#VALUE!</f>
        <v>Met MOE</v>
      </c>
    </row>
    <row r="9" spans="1:41" ht="15.75">
      <c r="A9" s="36" t="s">
        <v>8</v>
      </c>
      <c r="B9" s="37" t="s">
        <v>9</v>
      </c>
      <c r="C9" s="38">
        <f>+'2009 program exp'!U5</f>
        <v>542134.0700000001</v>
      </c>
      <c r="D9" s="75">
        <f>+Local!I9</f>
        <v>146609.07000000007</v>
      </c>
      <c r="E9" s="38" t="s">
        <v>736</v>
      </c>
      <c r="F9" s="38">
        <f>IF(E9="did not meet",C9,IF(E9="Optional EIS",C9,C9-E9))</f>
        <v>542134.0700000001</v>
      </c>
      <c r="G9" s="38">
        <f t="shared" si="17"/>
        <v>146609.07000000007</v>
      </c>
      <c r="H9" s="39">
        <v>69</v>
      </c>
      <c r="I9" s="38">
        <f t="shared" si="0"/>
        <v>7857.015507246378</v>
      </c>
      <c r="J9" s="40">
        <f t="shared" si="18"/>
        <v>2124.7691304347836</v>
      </c>
      <c r="K9" s="40">
        <f t="shared" si="1"/>
        <v>471420.93043478264</v>
      </c>
      <c r="L9" s="40">
        <f t="shared" si="2"/>
        <v>6832.187397605546</v>
      </c>
      <c r="M9" s="40">
        <f t="shared" si="3"/>
        <v>127486.14782608702</v>
      </c>
      <c r="N9" s="40">
        <f t="shared" si="4"/>
        <v>1847.6253308128553</v>
      </c>
      <c r="O9" s="38">
        <f>+'2010 program exp'!S5</f>
        <v>452475.92</v>
      </c>
      <c r="P9" s="119"/>
      <c r="Q9" s="40">
        <f t="shared" si="19"/>
        <v>452475.92</v>
      </c>
      <c r="R9" s="41">
        <f>+Local!O9</f>
        <v>78154.39999999997</v>
      </c>
      <c r="S9" s="41">
        <f t="shared" si="20"/>
        <v>78154.39999999997</v>
      </c>
      <c r="T9" s="23">
        <v>60</v>
      </c>
      <c r="U9" s="41">
        <f t="shared" si="5"/>
        <v>7541.265333333333</v>
      </c>
      <c r="V9" s="41">
        <f t="shared" si="6"/>
        <v>7541.265333333333</v>
      </c>
      <c r="W9" s="40">
        <f t="shared" si="7"/>
        <v>1302.5733333333328</v>
      </c>
      <c r="X9" s="40">
        <f t="shared" si="21"/>
        <v>1302.5733333333328</v>
      </c>
      <c r="Y9" s="38">
        <f t="shared" si="8"/>
        <v>-89658.15000000008</v>
      </c>
      <c r="Z9" s="38">
        <f t="shared" si="9"/>
        <v>-315.7501739130448</v>
      </c>
      <c r="AA9" s="38">
        <f t="shared" si="10"/>
        <v>-18945.010434782656</v>
      </c>
      <c r="AB9" s="38">
        <f t="shared" si="11"/>
        <v>709.077935727787</v>
      </c>
      <c r="AC9" s="38">
        <f t="shared" si="12"/>
        <v>-68454.6700000001</v>
      </c>
      <c r="AD9" s="38">
        <f t="shared" si="13"/>
        <v>-822.1957971014508</v>
      </c>
      <c r="AE9" s="38">
        <f t="shared" si="14"/>
        <v>-49331.747826087056</v>
      </c>
      <c r="AF9" s="38">
        <f t="shared" si="15"/>
        <v>-545.0519974795225</v>
      </c>
      <c r="AG9" s="78" t="str">
        <f t="shared" si="22"/>
        <v>Failed Aggregate MOE</v>
      </c>
      <c r="AH9" s="42" t="str">
        <f t="shared" si="23"/>
        <v>Failed PPC</v>
      </c>
      <c r="AI9" s="42" t="str">
        <f t="shared" si="24"/>
        <v>Failed Reduced Student Aggegate</v>
      </c>
      <c r="AJ9" s="42" t="str">
        <f t="shared" si="16"/>
        <v>Met MOE</v>
      </c>
      <c r="AK9" s="43" t="str">
        <f>IF(AC9&gt;0,"Met MOE","Failed Local Test")</f>
        <v>Failed Local Test</v>
      </c>
      <c r="AL9" s="43" t="str">
        <f>IF(AD9&gt;=0,"Met MOE","Failed Local per Pupil")</f>
        <v>Failed Local per Pupil</v>
      </c>
      <c r="AM9" s="43" t="str">
        <f>IF(AE9&gt;0,"Met MOE","Failed Local Test")</f>
        <v>Failed Local Test</v>
      </c>
      <c r="AN9" s="43" t="str">
        <f>IF(AF9&gt;=0,"Met MOE","Failed Local per Pupil")</f>
        <v>Failed Local per Pupil</v>
      </c>
      <c r="AO9" s="43" t="str">
        <f>#VALUE!</f>
        <v>Met MOE</v>
      </c>
    </row>
    <row r="10" spans="1:41" ht="15.75">
      <c r="A10" s="36" t="s">
        <v>10</v>
      </c>
      <c r="B10" s="37" t="s">
        <v>11</v>
      </c>
      <c r="C10" s="38">
        <f>+'2009 program exp'!U6</f>
        <v>6702926.029999999</v>
      </c>
      <c r="D10" s="75">
        <f>+Local!I10</f>
        <v>2375512.03</v>
      </c>
      <c r="E10" s="38" t="s">
        <v>736</v>
      </c>
      <c r="F10" s="38">
        <f aca="true" t="shared" si="25" ref="F10:F15">IF(E10="did not meet",C10,C10-E10)</f>
        <v>6702926.029999999</v>
      </c>
      <c r="G10" s="38">
        <f t="shared" si="17"/>
        <v>2375512.03</v>
      </c>
      <c r="H10" s="39">
        <v>727</v>
      </c>
      <c r="I10" s="38">
        <f t="shared" si="0"/>
        <v>9219.980784044015</v>
      </c>
      <c r="J10" s="40">
        <f t="shared" si="18"/>
        <v>3267.554374140302</v>
      </c>
      <c r="K10" s="40">
        <f t="shared" si="1"/>
        <v>6094407.298253095</v>
      </c>
      <c r="L10" s="40">
        <f t="shared" si="2"/>
        <v>8382.953642714023</v>
      </c>
      <c r="M10" s="40">
        <f t="shared" si="3"/>
        <v>2159853.44130674</v>
      </c>
      <c r="N10" s="40">
        <f t="shared" si="4"/>
        <v>2970.912574012022</v>
      </c>
      <c r="O10" s="38">
        <f>+'2010 program exp'!S6</f>
        <v>5916078.99</v>
      </c>
      <c r="P10" s="119"/>
      <c r="Q10" s="40">
        <f t="shared" si="19"/>
        <v>5916078.99</v>
      </c>
      <c r="R10" s="41">
        <f>+Local!O10</f>
        <v>1486275.9900000007</v>
      </c>
      <c r="S10" s="41">
        <f t="shared" si="20"/>
        <v>1486275.9900000007</v>
      </c>
      <c r="T10" s="23">
        <v>661</v>
      </c>
      <c r="U10" s="41">
        <f t="shared" si="5"/>
        <v>8950.195143721634</v>
      </c>
      <c r="V10" s="41">
        <f t="shared" si="6"/>
        <v>8950.195143721634</v>
      </c>
      <c r="W10" s="40">
        <f t="shared" si="7"/>
        <v>2248.5264599092293</v>
      </c>
      <c r="X10" s="40">
        <f t="shared" si="21"/>
        <v>2248.5264599092293</v>
      </c>
      <c r="Y10" s="38">
        <f t="shared" si="8"/>
        <v>-786847.0399999991</v>
      </c>
      <c r="Z10" s="38">
        <f t="shared" si="9"/>
        <v>-269.78564032238137</v>
      </c>
      <c r="AA10" s="38">
        <f t="shared" si="10"/>
        <v>-178328.30825309455</v>
      </c>
      <c r="AB10" s="38">
        <f t="shared" si="11"/>
        <v>567.2415010076111</v>
      </c>
      <c r="AC10" s="38">
        <f t="shared" si="12"/>
        <v>-889236.0399999991</v>
      </c>
      <c r="AD10" s="38">
        <f t="shared" si="13"/>
        <v>-1019.0279142310728</v>
      </c>
      <c r="AE10" s="38">
        <f t="shared" si="14"/>
        <v>-673577.4513067394</v>
      </c>
      <c r="AF10" s="38">
        <f t="shared" si="15"/>
        <v>-722.3861141027928</v>
      </c>
      <c r="AG10" s="78" t="str">
        <f t="shared" si="22"/>
        <v>Failed Aggregate MOE</v>
      </c>
      <c r="AH10" s="42" t="str">
        <f t="shared" si="23"/>
        <v>Failed PPC</v>
      </c>
      <c r="AI10" s="42" t="str">
        <f t="shared" si="24"/>
        <v>Failed Reduced Student Aggegate</v>
      </c>
      <c r="AJ10" s="42" t="str">
        <f t="shared" si="16"/>
        <v>Met MOE</v>
      </c>
      <c r="AK10" s="43" t="str">
        <f aca="true" t="shared" si="26" ref="AK10:AK73">IF(AC10&gt;0,"Met MOE","Failed Local Test")</f>
        <v>Failed Local Test</v>
      </c>
      <c r="AL10" s="43" t="str">
        <f>IF(AD10&gt;=0,"Met MOE","Failed Local per Pupil")</f>
        <v>Failed Local per Pupil</v>
      </c>
      <c r="AM10" s="43" t="str">
        <f aca="true" t="shared" si="27" ref="AM10:AM73">IF(AE10&gt;0,"Met MOE","Failed Local Test")</f>
        <v>Failed Local Test</v>
      </c>
      <c r="AN10" s="43" t="str">
        <f aca="true" t="shared" si="28" ref="AN10:AN73">IF(AF10&gt;=0,"Met MOE","Failed Local per Pupil")</f>
        <v>Failed Local per Pupil</v>
      </c>
      <c r="AO10" s="43" t="str">
        <f>#VALUE!</f>
        <v>Met MOE</v>
      </c>
    </row>
    <row r="11" spans="1:42" ht="15.75">
      <c r="A11" s="36" t="s">
        <v>12</v>
      </c>
      <c r="B11" s="130" t="s">
        <v>13</v>
      </c>
      <c r="C11" s="118">
        <f>+'2009 program exp'!U7</f>
        <v>3059491.52</v>
      </c>
      <c r="D11" s="121">
        <f>+Local!I11</f>
        <v>487491.51999999984</v>
      </c>
      <c r="E11" s="118">
        <v>289485.5</v>
      </c>
      <c r="F11" s="118">
        <f t="shared" si="25"/>
        <v>2770006.02</v>
      </c>
      <c r="G11" s="118">
        <f t="shared" si="17"/>
        <v>198006.01999999984</v>
      </c>
      <c r="H11" s="122">
        <v>420</v>
      </c>
      <c r="I11" s="118">
        <f t="shared" si="0"/>
        <v>6595.252428571429</v>
      </c>
      <c r="J11" s="123">
        <f t="shared" si="18"/>
        <v>471.4429047619044</v>
      </c>
      <c r="K11" s="123">
        <f t="shared" si="1"/>
        <v>2770006.02</v>
      </c>
      <c r="L11" s="123">
        <f t="shared" si="2"/>
        <v>6595.252428571429</v>
      </c>
      <c r="M11" s="123">
        <f t="shared" si="3"/>
        <v>198006.01999999984</v>
      </c>
      <c r="N11" s="123">
        <f t="shared" si="4"/>
        <v>471.4429047619044</v>
      </c>
      <c r="O11" s="118">
        <f>+'2010 program exp'!S7</f>
        <v>2662456.3700000006</v>
      </c>
      <c r="P11" s="124"/>
      <c r="Q11" s="123">
        <f t="shared" si="19"/>
        <v>2662456.3700000006</v>
      </c>
      <c r="R11" s="125">
        <f>+Local!O11</f>
        <v>58013.6</v>
      </c>
      <c r="S11" s="125">
        <f t="shared" si="20"/>
        <v>58013.6</v>
      </c>
      <c r="T11" s="126">
        <v>445</v>
      </c>
      <c r="U11" s="125">
        <f t="shared" si="5"/>
        <v>5983.048022471911</v>
      </c>
      <c r="V11" s="125">
        <f t="shared" si="6"/>
        <v>5983.048022471911</v>
      </c>
      <c r="W11" s="123">
        <f t="shared" si="7"/>
        <v>130.3676404494382</v>
      </c>
      <c r="X11" s="123">
        <f t="shared" si="21"/>
        <v>130.3676404494382</v>
      </c>
      <c r="Y11" s="118">
        <f t="shared" si="8"/>
        <v>-107549.64999999944</v>
      </c>
      <c r="Z11" s="118">
        <f t="shared" si="9"/>
        <v>-612.2044060995177</v>
      </c>
      <c r="AA11" s="118">
        <f t="shared" si="10"/>
        <v>-107549.64999999944</v>
      </c>
      <c r="AB11" s="118">
        <f t="shared" si="11"/>
        <v>-612.2044060995177</v>
      </c>
      <c r="AC11" s="118">
        <f t="shared" si="12"/>
        <v>-139992.41999999984</v>
      </c>
      <c r="AD11" s="118">
        <f t="shared" si="13"/>
        <v>-341.0752643124662</v>
      </c>
      <c r="AE11" s="118">
        <f t="shared" si="14"/>
        <v>-139992.41999999984</v>
      </c>
      <c r="AF11" s="118">
        <f t="shared" si="15"/>
        <v>-341.0752643124662</v>
      </c>
      <c r="AG11" s="127" t="str">
        <f t="shared" si="22"/>
        <v>Failed Aggregate MOE</v>
      </c>
      <c r="AH11" s="128" t="str">
        <f t="shared" si="23"/>
        <v>Failed PPC</v>
      </c>
      <c r="AI11" s="128" t="str">
        <f t="shared" si="24"/>
        <v>Failed Reduced Student Aggegate</v>
      </c>
      <c r="AJ11" s="128" t="str">
        <f t="shared" si="16"/>
        <v>Failed PPC</v>
      </c>
      <c r="AK11" s="129" t="str">
        <f t="shared" si="26"/>
        <v>Failed Local Test</v>
      </c>
      <c r="AL11" s="129" t="str">
        <f>IF(AD11&gt;=0,"Met MOE","Failed Local per Pupil")</f>
        <v>Failed Local per Pupil</v>
      </c>
      <c r="AM11" s="129" t="str">
        <f t="shared" si="27"/>
        <v>Failed Local Test</v>
      </c>
      <c r="AN11" s="129" t="str">
        <f t="shared" si="28"/>
        <v>Failed Local per Pupil</v>
      </c>
      <c r="AO11" s="129" t="str">
        <f>#VALUE!</f>
        <v>Did Not Meet MOE</v>
      </c>
      <c r="AP11" s="133">
        <v>-107549.65</v>
      </c>
    </row>
    <row r="12" spans="1:42" ht="15.75">
      <c r="A12" s="36" t="s">
        <v>14</v>
      </c>
      <c r="B12" s="37" t="s">
        <v>15</v>
      </c>
      <c r="C12" s="38">
        <f>+'2009 program exp'!U8</f>
        <v>9874118.749999998</v>
      </c>
      <c r="D12" s="75">
        <f>+Local!I12</f>
        <v>2779315.379999998</v>
      </c>
      <c r="E12" s="38" t="s">
        <v>736</v>
      </c>
      <c r="F12" s="38">
        <f t="shared" si="25"/>
        <v>9874118.749999998</v>
      </c>
      <c r="G12" s="38">
        <f t="shared" si="17"/>
        <v>2779315.379999998</v>
      </c>
      <c r="H12" s="39">
        <v>1467</v>
      </c>
      <c r="I12" s="38">
        <f t="shared" si="0"/>
        <v>6730.82396046353</v>
      </c>
      <c r="J12" s="40">
        <f t="shared" si="18"/>
        <v>1894.5571779141092</v>
      </c>
      <c r="K12" s="40">
        <f t="shared" si="1"/>
        <v>9692386.503067482</v>
      </c>
      <c r="L12" s="40">
        <f t="shared" si="2"/>
        <v>6606.943764872176</v>
      </c>
      <c r="M12" s="40">
        <f t="shared" si="3"/>
        <v>2728162.336196317</v>
      </c>
      <c r="N12" s="40">
        <f t="shared" si="4"/>
        <v>1859.6880274003524</v>
      </c>
      <c r="O12" s="38">
        <f>+'2010 program exp'!S8</f>
        <v>9619376.1</v>
      </c>
      <c r="P12" s="119"/>
      <c r="Q12" s="40">
        <f t="shared" si="19"/>
        <v>9619376.1</v>
      </c>
      <c r="R12" s="41">
        <f>+Local!O12</f>
        <v>2266056.679999999</v>
      </c>
      <c r="S12" s="41">
        <f t="shared" si="20"/>
        <v>2266056.679999999</v>
      </c>
      <c r="T12" s="23">
        <v>1440</v>
      </c>
      <c r="U12" s="41">
        <f t="shared" si="5"/>
        <v>6680.122291666667</v>
      </c>
      <c r="V12" s="41">
        <f t="shared" si="6"/>
        <v>6680.122291666667</v>
      </c>
      <c r="W12" s="40">
        <f t="shared" si="7"/>
        <v>1573.6504722222214</v>
      </c>
      <c r="X12" s="40">
        <f t="shared" si="21"/>
        <v>1573.6504722222214</v>
      </c>
      <c r="Y12" s="38">
        <f t="shared" si="8"/>
        <v>-254742.6499999985</v>
      </c>
      <c r="Z12" s="38">
        <f t="shared" si="9"/>
        <v>-50.70166879686349</v>
      </c>
      <c r="AA12" s="38">
        <f t="shared" si="10"/>
        <v>-73010.40306748264</v>
      </c>
      <c r="AB12" s="38">
        <f t="shared" si="11"/>
        <v>73.17852679449061</v>
      </c>
      <c r="AC12" s="38">
        <f t="shared" si="12"/>
        <v>-513258.69999999925</v>
      </c>
      <c r="AD12" s="38">
        <f t="shared" si="13"/>
        <v>-320.90670569188774</v>
      </c>
      <c r="AE12" s="38">
        <f t="shared" si="14"/>
        <v>-462105.6561963181</v>
      </c>
      <c r="AF12" s="38">
        <f t="shared" si="15"/>
        <v>-286.037555178131</v>
      </c>
      <c r="AG12" s="78" t="str">
        <f t="shared" si="22"/>
        <v>Failed Aggregate MOE</v>
      </c>
      <c r="AH12" s="42" t="str">
        <f t="shared" si="23"/>
        <v>Failed PPC</v>
      </c>
      <c r="AI12" s="42" t="str">
        <f t="shared" si="24"/>
        <v>Failed Reduced Student Aggegate</v>
      </c>
      <c r="AJ12" s="42" t="str">
        <f t="shared" si="16"/>
        <v>Met MOE</v>
      </c>
      <c r="AK12" s="43" t="str">
        <f t="shared" si="26"/>
        <v>Failed Local Test</v>
      </c>
      <c r="AL12" s="43" t="str">
        <f>IF(AD12&gt;=0,"Met MOE","Failed Local per Pupil")</f>
        <v>Failed Local per Pupil</v>
      </c>
      <c r="AM12" s="43" t="str">
        <f t="shared" si="27"/>
        <v>Failed Local Test</v>
      </c>
      <c r="AN12" s="43" t="str">
        <f t="shared" si="28"/>
        <v>Failed Local per Pupil</v>
      </c>
      <c r="AO12" s="43" t="str">
        <f>#VALUE!</f>
        <v>Met MOE</v>
      </c>
      <c r="AP12" s="134"/>
    </row>
    <row r="13" spans="1:42" ht="15.75">
      <c r="A13" s="36" t="s">
        <v>16</v>
      </c>
      <c r="B13" s="37" t="s">
        <v>17</v>
      </c>
      <c r="C13" s="38">
        <f>+'2009 program exp'!U9</f>
        <v>17245068.750000004</v>
      </c>
      <c r="D13" s="75">
        <f>+Local!I13</f>
        <v>8193854.270000001</v>
      </c>
      <c r="E13" s="38">
        <v>1403016</v>
      </c>
      <c r="F13" s="38">
        <f t="shared" si="25"/>
        <v>15842052.750000004</v>
      </c>
      <c r="G13" s="38">
        <f t="shared" si="17"/>
        <v>6790838.270000001</v>
      </c>
      <c r="H13" s="39">
        <v>1826</v>
      </c>
      <c r="I13" s="38">
        <f t="shared" si="0"/>
        <v>8675.822973713037</v>
      </c>
      <c r="J13" s="40">
        <f t="shared" si="18"/>
        <v>3718.969479737131</v>
      </c>
      <c r="K13" s="40">
        <f t="shared" si="1"/>
        <v>15338855.017524648</v>
      </c>
      <c r="L13" s="40">
        <f t="shared" si="2"/>
        <v>8400.2491881296</v>
      </c>
      <c r="M13" s="40">
        <f t="shared" si="3"/>
        <v>6575138.040175248</v>
      </c>
      <c r="N13" s="40">
        <f t="shared" si="4"/>
        <v>3600.842300205503</v>
      </c>
      <c r="O13" s="38">
        <f>+'2010 program exp'!S9</f>
        <v>15313447.020000001</v>
      </c>
      <c r="P13" s="119"/>
      <c r="Q13" s="40">
        <f t="shared" si="19"/>
        <v>15313447.020000001</v>
      </c>
      <c r="R13" s="41">
        <f>+Local!O13</f>
        <v>5358497.98</v>
      </c>
      <c r="S13" s="41">
        <f t="shared" si="20"/>
        <v>5358497.98</v>
      </c>
      <c r="T13" s="23">
        <v>1768</v>
      </c>
      <c r="U13" s="41">
        <f t="shared" si="5"/>
        <v>8661.45193438914</v>
      </c>
      <c r="V13" s="41">
        <f t="shared" si="6"/>
        <v>8661.45193438914</v>
      </c>
      <c r="W13" s="40">
        <f t="shared" si="7"/>
        <v>3030.8246493212673</v>
      </c>
      <c r="X13" s="40">
        <f t="shared" si="21"/>
        <v>3030.8246493212673</v>
      </c>
      <c r="Y13" s="38">
        <f t="shared" si="8"/>
        <v>-528605.7300000023</v>
      </c>
      <c r="Z13" s="38">
        <f t="shared" si="9"/>
        <v>-14.371039323896184</v>
      </c>
      <c r="AA13" s="38">
        <f t="shared" si="10"/>
        <v>-25407.997524647042</v>
      </c>
      <c r="AB13" s="38">
        <f t="shared" si="11"/>
        <v>261.2027462595415</v>
      </c>
      <c r="AC13" s="38">
        <f t="shared" si="12"/>
        <v>-1432340.290000001</v>
      </c>
      <c r="AD13" s="38">
        <f t="shared" si="13"/>
        <v>-688.1448304158639</v>
      </c>
      <c r="AE13" s="38">
        <f t="shared" si="14"/>
        <v>-1216640.0601752475</v>
      </c>
      <c r="AF13" s="38">
        <f t="shared" si="15"/>
        <v>-570.0176508842355</v>
      </c>
      <c r="AG13" s="78" t="str">
        <f t="shared" si="22"/>
        <v>Failed Aggregate MOE</v>
      </c>
      <c r="AH13" s="42" t="str">
        <f t="shared" si="23"/>
        <v>Failed PPC</v>
      </c>
      <c r="AI13" s="42" t="str">
        <f t="shared" si="24"/>
        <v>Failed Reduced Student Aggegate</v>
      </c>
      <c r="AJ13" s="42" t="str">
        <f t="shared" si="16"/>
        <v>Met MOE</v>
      </c>
      <c r="AK13" s="43" t="str">
        <f t="shared" si="26"/>
        <v>Failed Local Test</v>
      </c>
      <c r="AL13" s="43" t="str">
        <f>IF(AD13&gt;=0,"Met MOE","Failed Local per Pupil")</f>
        <v>Failed Local per Pupil</v>
      </c>
      <c r="AM13" s="43" t="str">
        <f t="shared" si="27"/>
        <v>Failed Local Test</v>
      </c>
      <c r="AN13" s="43" t="str">
        <f t="shared" si="28"/>
        <v>Failed Local per Pupil</v>
      </c>
      <c r="AO13" s="43" t="str">
        <f>#VALUE!</f>
        <v>Met MOE</v>
      </c>
      <c r="AP13" s="134"/>
    </row>
    <row r="14" spans="1:42" ht="15.75">
      <c r="A14" s="36" t="s">
        <v>18</v>
      </c>
      <c r="B14" s="37" t="s">
        <v>19</v>
      </c>
      <c r="C14" s="38">
        <f>+'2009 program exp'!U10</f>
        <v>2477331.369999999</v>
      </c>
      <c r="D14" s="75">
        <f>+Local!I14</f>
        <v>717346.3699999995</v>
      </c>
      <c r="E14" s="38">
        <v>332572</v>
      </c>
      <c r="F14" s="38">
        <f t="shared" si="25"/>
        <v>2144759.369999999</v>
      </c>
      <c r="G14" s="38">
        <f t="shared" si="17"/>
        <v>384774.36999999953</v>
      </c>
      <c r="H14" s="39">
        <v>377</v>
      </c>
      <c r="I14" s="38">
        <f t="shared" si="0"/>
        <v>5689.016896551722</v>
      </c>
      <c r="J14" s="40">
        <f t="shared" si="18"/>
        <v>1020.6216710875319</v>
      </c>
      <c r="K14" s="40">
        <f t="shared" si="1"/>
        <v>2144759.369999999</v>
      </c>
      <c r="L14" s="40">
        <f t="shared" si="2"/>
        <v>5689.016896551722</v>
      </c>
      <c r="M14" s="40">
        <f t="shared" si="3"/>
        <v>384774.36999999953</v>
      </c>
      <c r="N14" s="40">
        <f t="shared" si="4"/>
        <v>1020.6216710875319</v>
      </c>
      <c r="O14" s="38">
        <f>+'2010 program exp'!S10</f>
        <v>2173309.1900000004</v>
      </c>
      <c r="P14" s="119"/>
      <c r="Q14" s="40">
        <f t="shared" si="19"/>
        <v>2173309.1900000004</v>
      </c>
      <c r="R14" s="41">
        <f>+Local!O14</f>
        <v>41466.36000000001</v>
      </c>
      <c r="S14" s="41">
        <f t="shared" si="20"/>
        <v>41466.36000000001</v>
      </c>
      <c r="T14" s="23">
        <v>395</v>
      </c>
      <c r="U14" s="41">
        <f t="shared" si="5"/>
        <v>5502.048582278482</v>
      </c>
      <c r="V14" s="41">
        <f t="shared" si="6"/>
        <v>5502.048582278482</v>
      </c>
      <c r="W14" s="40">
        <f t="shared" si="7"/>
        <v>104.9781265822785</v>
      </c>
      <c r="X14" s="40">
        <f t="shared" si="21"/>
        <v>104.9781265822785</v>
      </c>
      <c r="Y14" s="38">
        <f t="shared" si="8"/>
        <v>28549.82000000123</v>
      </c>
      <c r="Z14" s="38">
        <f t="shared" si="9"/>
        <v>-186.96831427324014</v>
      </c>
      <c r="AA14" s="38">
        <f t="shared" si="10"/>
        <v>28549.82000000123</v>
      </c>
      <c r="AB14" s="38">
        <f t="shared" si="11"/>
        <v>-186.96831427324014</v>
      </c>
      <c r="AC14" s="38">
        <f t="shared" si="12"/>
        <v>-343308.00999999954</v>
      </c>
      <c r="AD14" s="38">
        <f t="shared" si="13"/>
        <v>-915.6435445052534</v>
      </c>
      <c r="AE14" s="38">
        <f t="shared" si="14"/>
        <v>-343308.00999999954</v>
      </c>
      <c r="AF14" s="38">
        <f t="shared" si="15"/>
        <v>-915.6435445052534</v>
      </c>
      <c r="AG14" s="78" t="str">
        <f t="shared" si="22"/>
        <v>Met MOE</v>
      </c>
      <c r="AH14" s="42" t="str">
        <f t="shared" si="23"/>
        <v>Failed PPC</v>
      </c>
      <c r="AI14" s="42" t="str">
        <f t="shared" si="24"/>
        <v>Met MOE</v>
      </c>
      <c r="AJ14" s="42" t="str">
        <f t="shared" si="16"/>
        <v>Failed PPC</v>
      </c>
      <c r="AK14" s="43" t="str">
        <f t="shared" si="26"/>
        <v>Failed Local Test</v>
      </c>
      <c r="AL14" s="43" t="str">
        <f>IF(AD14&gt;=0,"Met MOE","Failed Local per Pupil")</f>
        <v>Failed Local per Pupil</v>
      </c>
      <c r="AM14" s="43" t="str">
        <f t="shared" si="27"/>
        <v>Failed Local Test</v>
      </c>
      <c r="AN14" s="43" t="str">
        <f t="shared" si="28"/>
        <v>Failed Local per Pupil</v>
      </c>
      <c r="AO14" s="43" t="str">
        <f>#VALUE!</f>
        <v>Met MOE</v>
      </c>
      <c r="AP14" s="134"/>
    </row>
    <row r="15" spans="1:42" ht="15.75">
      <c r="A15" s="36" t="s">
        <v>20</v>
      </c>
      <c r="B15" s="37" t="s">
        <v>21</v>
      </c>
      <c r="C15" s="38">
        <f>+'2009 program exp'!U11</f>
        <v>2135226.7199999993</v>
      </c>
      <c r="D15" s="75">
        <f>+Local!I15</f>
        <v>142831.71999999954</v>
      </c>
      <c r="E15" s="38">
        <v>305464.5</v>
      </c>
      <c r="F15" s="38">
        <f t="shared" si="25"/>
        <v>1829762.2199999993</v>
      </c>
      <c r="G15" s="38">
        <f t="shared" si="17"/>
        <v>-162632.78000000046</v>
      </c>
      <c r="H15" s="39">
        <v>352</v>
      </c>
      <c r="I15" s="38">
        <f t="shared" si="0"/>
        <v>5198.188124999998</v>
      </c>
      <c r="J15" s="40">
        <f t="shared" si="18"/>
        <v>-462.0249431818195</v>
      </c>
      <c r="K15" s="40">
        <f t="shared" si="1"/>
        <v>1767383.9624999992</v>
      </c>
      <c r="L15" s="40">
        <f t="shared" si="2"/>
        <v>5020.97716619318</v>
      </c>
      <c r="M15" s="40">
        <f t="shared" si="3"/>
        <v>-157088.48068181862</v>
      </c>
      <c r="N15" s="40">
        <f t="shared" si="4"/>
        <v>-446.27409284607563</v>
      </c>
      <c r="O15" s="38">
        <f>+'2010 program exp'!S11</f>
        <v>1965554.96</v>
      </c>
      <c r="P15" s="119"/>
      <c r="Q15" s="40">
        <f t="shared" si="19"/>
        <v>1965554.96</v>
      </c>
      <c r="R15" s="41">
        <f>+Local!O15</f>
        <v>34380.36</v>
      </c>
      <c r="S15" s="41">
        <f t="shared" si="20"/>
        <v>34380.36</v>
      </c>
      <c r="T15" s="23">
        <v>340</v>
      </c>
      <c r="U15" s="41">
        <f t="shared" si="5"/>
        <v>5781.044</v>
      </c>
      <c r="V15" s="41">
        <f t="shared" si="6"/>
        <v>5781.044</v>
      </c>
      <c r="W15" s="40">
        <f t="shared" si="7"/>
        <v>101.11870588235294</v>
      </c>
      <c r="X15" s="40">
        <f t="shared" si="21"/>
        <v>101.11870588235294</v>
      </c>
      <c r="Y15" s="38">
        <f t="shared" si="8"/>
        <v>135792.7400000007</v>
      </c>
      <c r="Z15" s="38">
        <f t="shared" si="9"/>
        <v>582.855875000002</v>
      </c>
      <c r="AA15" s="38">
        <f t="shared" si="10"/>
        <v>198170.99750000075</v>
      </c>
      <c r="AB15" s="38">
        <f t="shared" si="11"/>
        <v>760.0668338068199</v>
      </c>
      <c r="AC15" s="38">
        <f t="shared" si="12"/>
        <v>197013.14000000048</v>
      </c>
      <c r="AD15" s="38">
        <f t="shared" si="13"/>
        <v>563.1436490641725</v>
      </c>
      <c r="AE15" s="38">
        <f t="shared" si="14"/>
        <v>191468.8406818186</v>
      </c>
      <c r="AF15" s="38">
        <f t="shared" si="15"/>
        <v>547.3927987284286</v>
      </c>
      <c r="AG15" s="78" t="str">
        <f t="shared" si="22"/>
        <v>Met MOE</v>
      </c>
      <c r="AH15" s="42" t="str">
        <f t="shared" si="23"/>
        <v>Met MOE</v>
      </c>
      <c r="AI15" s="42" t="str">
        <f t="shared" si="24"/>
        <v>Met MOE</v>
      </c>
      <c r="AJ15" s="42" t="str">
        <f t="shared" si="16"/>
        <v>Met MOE</v>
      </c>
      <c r="AK15" s="43" t="str">
        <f t="shared" si="26"/>
        <v>Met MOE</v>
      </c>
      <c r="AL15" s="43" t="str">
        <f>IF(AD15&gt;=0,"Met MOE","Failed Local per Pupil")</f>
        <v>Met MOE</v>
      </c>
      <c r="AM15" s="43" t="str">
        <f t="shared" si="27"/>
        <v>Met MOE</v>
      </c>
      <c r="AN15" s="43" t="str">
        <f t="shared" si="28"/>
        <v>Met MOE</v>
      </c>
      <c r="AO15" s="43" t="str">
        <f>#VALUE!</f>
        <v>Met MOE</v>
      </c>
      <c r="AP15" s="134"/>
    </row>
    <row r="16" spans="1:42" ht="15.75">
      <c r="A16" s="36" t="s">
        <v>22</v>
      </c>
      <c r="B16" s="37" t="s">
        <v>23</v>
      </c>
      <c r="C16" s="38">
        <f>+'2009 program exp'!U12</f>
        <v>20121346.749999985</v>
      </c>
      <c r="D16" s="75">
        <f>+Local!I16</f>
        <v>6886307.749999986</v>
      </c>
      <c r="E16" s="38" t="s">
        <v>737</v>
      </c>
      <c r="F16" s="38">
        <f>IF($E16="Optional EIS ",C16,C16-$E16)</f>
        <v>20121346.749999985</v>
      </c>
      <c r="G16" s="38">
        <f>IF($E16="Optional EIS ",D16,D16-$E16)</f>
        <v>6886307.749999986</v>
      </c>
      <c r="H16" s="39">
        <v>2899</v>
      </c>
      <c r="I16" s="38">
        <f t="shared" si="0"/>
        <v>6940.788806484989</v>
      </c>
      <c r="J16" s="40">
        <f t="shared" si="18"/>
        <v>2375.407985512241</v>
      </c>
      <c r="K16" s="40">
        <f t="shared" si="1"/>
        <v>18747070.566315956</v>
      </c>
      <c r="L16" s="40">
        <f t="shared" si="2"/>
        <v>6466.737001143828</v>
      </c>
      <c r="M16" s="40">
        <f t="shared" si="3"/>
        <v>6415976.968868562</v>
      </c>
      <c r="N16" s="40">
        <f t="shared" si="4"/>
        <v>2213.1690130626293</v>
      </c>
      <c r="O16" s="38">
        <f>+'2010 program exp'!S12</f>
        <v>19825832.739999995</v>
      </c>
      <c r="P16" s="119"/>
      <c r="Q16" s="40">
        <f t="shared" si="19"/>
        <v>19825832.739999995</v>
      </c>
      <c r="R16" s="41">
        <f>+Local!O16</f>
        <v>5092969.289999995</v>
      </c>
      <c r="S16" s="41">
        <f t="shared" si="20"/>
        <v>5092969.289999995</v>
      </c>
      <c r="T16" s="23">
        <v>2701</v>
      </c>
      <c r="U16" s="41">
        <f t="shared" si="5"/>
        <v>7340.182428730098</v>
      </c>
      <c r="V16" s="41">
        <f t="shared" si="6"/>
        <v>7340.182428730098</v>
      </c>
      <c r="W16" s="40">
        <f t="shared" si="7"/>
        <v>1885.5865568308018</v>
      </c>
      <c r="X16" s="40">
        <f t="shared" si="21"/>
        <v>1885.5865568308018</v>
      </c>
      <c r="Y16" s="38">
        <f t="shared" si="8"/>
        <v>-295514.00999999046</v>
      </c>
      <c r="Z16" s="38">
        <f t="shared" si="9"/>
        <v>399.3936222451084</v>
      </c>
      <c r="AA16" s="38">
        <f t="shared" si="10"/>
        <v>1078762.1736840382</v>
      </c>
      <c r="AB16" s="38">
        <f t="shared" si="11"/>
        <v>873.44542758627</v>
      </c>
      <c r="AC16" s="38">
        <f t="shared" si="12"/>
        <v>-1793338.4599999906</v>
      </c>
      <c r="AD16" s="38">
        <f t="shared" si="13"/>
        <v>-489.8214286814391</v>
      </c>
      <c r="AE16" s="38">
        <f t="shared" si="14"/>
        <v>-1323007.6788685666</v>
      </c>
      <c r="AF16" s="38">
        <f t="shared" si="15"/>
        <v>-327.58245623182756</v>
      </c>
      <c r="AG16" s="78" t="str">
        <f t="shared" si="22"/>
        <v>Failed Aggregate MOE</v>
      </c>
      <c r="AH16" s="42" t="str">
        <f t="shared" si="23"/>
        <v>Met MOE</v>
      </c>
      <c r="AI16" s="42" t="str">
        <f t="shared" si="24"/>
        <v>Met MOE</v>
      </c>
      <c r="AJ16" s="42" t="str">
        <f t="shared" si="16"/>
        <v>Met MOE</v>
      </c>
      <c r="AK16" s="43" t="str">
        <f t="shared" si="26"/>
        <v>Failed Local Test</v>
      </c>
      <c r="AL16" s="43" t="str">
        <f>IF(AD16&gt;=0,"Met MOE","Failed Local per Pupil")</f>
        <v>Failed Local per Pupil</v>
      </c>
      <c r="AM16" s="43" t="str">
        <f t="shared" si="27"/>
        <v>Failed Local Test</v>
      </c>
      <c r="AN16" s="43" t="str">
        <f t="shared" si="28"/>
        <v>Failed Local per Pupil</v>
      </c>
      <c r="AO16" s="43" t="str">
        <f>#VALUE!</f>
        <v>Met MOE</v>
      </c>
      <c r="AP16" s="134"/>
    </row>
    <row r="17" spans="1:42" ht="15.75">
      <c r="A17" s="36" t="s">
        <v>24</v>
      </c>
      <c r="B17" s="37" t="s">
        <v>25</v>
      </c>
      <c r="C17" s="38">
        <f>+'2009 program exp'!U13</f>
        <v>2253211.6199999996</v>
      </c>
      <c r="D17" s="75">
        <f>+Local!I17</f>
        <v>44157.3</v>
      </c>
      <c r="E17" s="38">
        <v>224095.5</v>
      </c>
      <c r="F17" s="38">
        <f aca="true" t="shared" si="29" ref="F17:F55">IF(E17="did not meet",C17,C17-E17)</f>
        <v>2029116.1199999996</v>
      </c>
      <c r="G17" s="38">
        <f t="shared" si="17"/>
        <v>-179938.2</v>
      </c>
      <c r="H17" s="39">
        <v>366</v>
      </c>
      <c r="I17" s="38">
        <f t="shared" si="0"/>
        <v>5544.033114754097</v>
      </c>
      <c r="J17" s="40">
        <f t="shared" si="18"/>
        <v>-491.6344262295082</v>
      </c>
      <c r="K17" s="40">
        <f t="shared" si="1"/>
        <v>1940411.590163934</v>
      </c>
      <c r="L17" s="40">
        <f t="shared" si="2"/>
        <v>5301.671011376869</v>
      </c>
      <c r="M17" s="40">
        <f t="shared" si="3"/>
        <v>-172072.0491803279</v>
      </c>
      <c r="N17" s="40">
        <f t="shared" si="4"/>
        <v>-470.1422108752128</v>
      </c>
      <c r="O17" s="38">
        <f>+'2010 program exp'!S13</f>
        <v>2010772.03</v>
      </c>
      <c r="P17" s="119"/>
      <c r="Q17" s="40">
        <f t="shared" si="19"/>
        <v>2010772.03</v>
      </c>
      <c r="R17" s="41">
        <f>+Local!O17</f>
        <v>44134.729999999996</v>
      </c>
      <c r="S17" s="41">
        <f t="shared" si="20"/>
        <v>44134.729999999996</v>
      </c>
      <c r="T17" s="23">
        <v>350</v>
      </c>
      <c r="U17" s="41">
        <f t="shared" si="5"/>
        <v>5745.062942857143</v>
      </c>
      <c r="V17" s="41">
        <f t="shared" si="6"/>
        <v>5745.062942857143</v>
      </c>
      <c r="W17" s="40">
        <f t="shared" si="7"/>
        <v>126.09922857142855</v>
      </c>
      <c r="X17" s="40">
        <f t="shared" si="21"/>
        <v>126.09922857142855</v>
      </c>
      <c r="Y17" s="38">
        <f t="shared" si="8"/>
        <v>-18344.089999999618</v>
      </c>
      <c r="Z17" s="38">
        <f t="shared" si="9"/>
        <v>201.02982810304547</v>
      </c>
      <c r="AA17" s="38">
        <f t="shared" si="10"/>
        <v>70360.43983606598</v>
      </c>
      <c r="AB17" s="38">
        <f t="shared" si="11"/>
        <v>443.39193148027425</v>
      </c>
      <c r="AC17" s="38">
        <f t="shared" si="12"/>
        <v>224072.93</v>
      </c>
      <c r="AD17" s="38">
        <f t="shared" si="13"/>
        <v>617.7336548009367</v>
      </c>
      <c r="AE17" s="38">
        <f t="shared" si="14"/>
        <v>216206.7791803279</v>
      </c>
      <c r="AF17" s="38">
        <f t="shared" si="15"/>
        <v>596.2414394466414</v>
      </c>
      <c r="AG17" s="78" t="str">
        <f t="shared" si="22"/>
        <v>Failed Aggregate MOE</v>
      </c>
      <c r="AH17" s="42" t="str">
        <f t="shared" si="23"/>
        <v>Met MOE</v>
      </c>
      <c r="AI17" s="42" t="str">
        <f t="shared" si="24"/>
        <v>Met MOE</v>
      </c>
      <c r="AJ17" s="42" t="str">
        <f t="shared" si="16"/>
        <v>Met MOE</v>
      </c>
      <c r="AK17" s="43" t="str">
        <f t="shared" si="26"/>
        <v>Met MOE</v>
      </c>
      <c r="AL17" s="43" t="str">
        <f>IF(AD17&gt;=0,"Met MOE","Failed Local per Pupil")</f>
        <v>Met MOE</v>
      </c>
      <c r="AM17" s="43" t="str">
        <f t="shared" si="27"/>
        <v>Met MOE</v>
      </c>
      <c r="AN17" s="43" t="str">
        <f t="shared" si="28"/>
        <v>Met MOE</v>
      </c>
      <c r="AO17" s="43" t="str">
        <f>#VALUE!</f>
        <v>Met MOE</v>
      </c>
      <c r="AP17" s="134"/>
    </row>
    <row r="18" spans="1:42" ht="15.75">
      <c r="A18" s="36" t="s">
        <v>26</v>
      </c>
      <c r="B18" s="37" t="s">
        <v>27</v>
      </c>
      <c r="C18" s="38">
        <f>+'2009 program exp'!U14</f>
        <v>1658458.25</v>
      </c>
      <c r="D18" s="75">
        <f>+Local!I18</f>
        <v>27650.339999999997</v>
      </c>
      <c r="E18" s="38">
        <v>350702.5</v>
      </c>
      <c r="F18" s="38">
        <f t="shared" si="29"/>
        <v>1307755.75</v>
      </c>
      <c r="G18" s="38">
        <f t="shared" si="17"/>
        <v>-323052.16000000003</v>
      </c>
      <c r="H18" s="39">
        <v>388</v>
      </c>
      <c r="I18" s="38">
        <f t="shared" si="0"/>
        <v>3370.5045103092784</v>
      </c>
      <c r="J18" s="40">
        <f t="shared" si="18"/>
        <v>-832.6086597938145</v>
      </c>
      <c r="K18" s="40">
        <f t="shared" si="1"/>
        <v>1216752.1282216494</v>
      </c>
      <c r="L18" s="40">
        <f t="shared" si="2"/>
        <v>3135.9590933547665</v>
      </c>
      <c r="M18" s="40">
        <f t="shared" si="3"/>
        <v>-300571.72618556704</v>
      </c>
      <c r="N18" s="40">
        <f t="shared" si="4"/>
        <v>-774.6693973854821</v>
      </c>
      <c r="O18" s="38">
        <f>+'2010 program exp'!S14</f>
        <v>1649098.25</v>
      </c>
      <c r="P18" s="119"/>
      <c r="Q18" s="40">
        <f t="shared" si="19"/>
        <v>1649098.25</v>
      </c>
      <c r="R18" s="41">
        <f>+Local!O18</f>
        <v>27865.4</v>
      </c>
      <c r="S18" s="41">
        <f t="shared" si="20"/>
        <v>27865.4</v>
      </c>
      <c r="T18" s="23">
        <v>361</v>
      </c>
      <c r="U18" s="41">
        <f t="shared" si="5"/>
        <v>4568.1391966759</v>
      </c>
      <c r="V18" s="41">
        <f t="shared" si="6"/>
        <v>4568.1391966759</v>
      </c>
      <c r="W18" s="40">
        <f t="shared" si="7"/>
        <v>77.18947368421053</v>
      </c>
      <c r="X18" s="40">
        <f t="shared" si="21"/>
        <v>77.18947368421053</v>
      </c>
      <c r="Y18" s="38">
        <f t="shared" si="8"/>
        <v>341342.5</v>
      </c>
      <c r="Z18" s="38">
        <f t="shared" si="9"/>
        <v>1197.6346863666217</v>
      </c>
      <c r="AA18" s="38">
        <f t="shared" si="10"/>
        <v>432346.12177835056</v>
      </c>
      <c r="AB18" s="38">
        <f t="shared" si="11"/>
        <v>1432.1801033211336</v>
      </c>
      <c r="AC18" s="38">
        <f t="shared" si="12"/>
        <v>350917.56000000006</v>
      </c>
      <c r="AD18" s="38">
        <f t="shared" si="13"/>
        <v>909.798133478025</v>
      </c>
      <c r="AE18" s="38">
        <f t="shared" si="14"/>
        <v>328437.12618556706</v>
      </c>
      <c r="AF18" s="38">
        <f t="shared" si="15"/>
        <v>851.8588710696926</v>
      </c>
      <c r="AG18" s="78" t="str">
        <f t="shared" si="22"/>
        <v>Met MOE</v>
      </c>
      <c r="AH18" s="42" t="str">
        <f t="shared" si="23"/>
        <v>Met MOE</v>
      </c>
      <c r="AI18" s="42" t="str">
        <f t="shared" si="24"/>
        <v>Met MOE</v>
      </c>
      <c r="AJ18" s="42" t="str">
        <f t="shared" si="16"/>
        <v>Met MOE</v>
      </c>
      <c r="AK18" s="43" t="str">
        <f t="shared" si="26"/>
        <v>Met MOE</v>
      </c>
      <c r="AL18" s="43" t="str">
        <f>IF(AD18&gt;=0,"Met MOE","Failed Local per Pupil")</f>
        <v>Met MOE</v>
      </c>
      <c r="AM18" s="43" t="str">
        <f t="shared" si="27"/>
        <v>Met MOE</v>
      </c>
      <c r="AN18" s="43" t="str">
        <f t="shared" si="28"/>
        <v>Met MOE</v>
      </c>
      <c r="AO18" s="43" t="str">
        <f>#VALUE!</f>
        <v>Met MOE</v>
      </c>
      <c r="AP18" s="134"/>
    </row>
    <row r="19" spans="1:42" ht="15.75">
      <c r="A19" s="36" t="s">
        <v>28</v>
      </c>
      <c r="B19" s="37" t="s">
        <v>29</v>
      </c>
      <c r="C19" s="38">
        <f>+'2009 program exp'!U15</f>
        <v>1257213.4500000002</v>
      </c>
      <c r="D19" s="75">
        <f>+Local!I19</f>
        <v>124825.45000000019</v>
      </c>
      <c r="E19" s="38">
        <v>239114</v>
      </c>
      <c r="F19" s="38">
        <f t="shared" si="29"/>
        <v>1018099.4500000002</v>
      </c>
      <c r="G19" s="38">
        <f t="shared" si="17"/>
        <v>-114288.54999999981</v>
      </c>
      <c r="H19" s="39">
        <v>253</v>
      </c>
      <c r="I19" s="38">
        <f t="shared" si="0"/>
        <v>4024.108498023716</v>
      </c>
      <c r="J19" s="40">
        <f t="shared" si="18"/>
        <v>-451.7333992094854</v>
      </c>
      <c r="K19" s="40">
        <f t="shared" si="1"/>
        <v>905424.4120553362</v>
      </c>
      <c r="L19" s="40">
        <f t="shared" si="2"/>
        <v>3578.7526168195104</v>
      </c>
      <c r="M19" s="40">
        <f t="shared" si="3"/>
        <v>-101640.01482213422</v>
      </c>
      <c r="N19" s="40">
        <f t="shared" si="4"/>
        <v>-401.7391890202934</v>
      </c>
      <c r="O19" s="38">
        <f>+'2010 program exp'!S15</f>
        <v>1221912.34</v>
      </c>
      <c r="P19" s="119">
        <v>11803</v>
      </c>
      <c r="Q19" s="40">
        <f t="shared" si="19"/>
        <v>1233715.34</v>
      </c>
      <c r="R19" s="41">
        <f>+Local!O19</f>
        <v>38297.68</v>
      </c>
      <c r="S19" s="41">
        <f t="shared" si="20"/>
        <v>50100.68</v>
      </c>
      <c r="T19" s="23">
        <v>225</v>
      </c>
      <c r="U19" s="41">
        <f t="shared" si="5"/>
        <v>5430.721511111112</v>
      </c>
      <c r="V19" s="41">
        <f t="shared" si="6"/>
        <v>5483.1792888888895</v>
      </c>
      <c r="W19" s="40">
        <f t="shared" si="7"/>
        <v>170.2119111111111</v>
      </c>
      <c r="X19" s="40">
        <f t="shared" si="21"/>
        <v>222.66968888888889</v>
      </c>
      <c r="Y19" s="38">
        <f t="shared" si="8"/>
        <v>203812.8899999999</v>
      </c>
      <c r="Z19" s="38">
        <f t="shared" si="9"/>
        <v>1406.6130130873958</v>
      </c>
      <c r="AA19" s="38">
        <f t="shared" si="10"/>
        <v>328290.9279446639</v>
      </c>
      <c r="AB19" s="38">
        <f t="shared" si="11"/>
        <v>1904.426672069379</v>
      </c>
      <c r="AC19" s="38">
        <f t="shared" si="12"/>
        <v>152586.2299999998</v>
      </c>
      <c r="AD19" s="38">
        <f t="shared" si="13"/>
        <v>621.9453103205965</v>
      </c>
      <c r="AE19" s="38">
        <f t="shared" si="14"/>
        <v>151740.69482213422</v>
      </c>
      <c r="AF19" s="38">
        <f t="shared" si="15"/>
        <v>624.4088779091823</v>
      </c>
      <c r="AG19" s="78" t="str">
        <f t="shared" si="22"/>
        <v>Met MOE</v>
      </c>
      <c r="AH19" s="42" t="str">
        <f t="shared" si="23"/>
        <v>Met MOE</v>
      </c>
      <c r="AI19" s="42" t="str">
        <f t="shared" si="24"/>
        <v>Met MOE</v>
      </c>
      <c r="AJ19" s="42" t="str">
        <f t="shared" si="16"/>
        <v>Met MOE</v>
      </c>
      <c r="AK19" s="43" t="str">
        <f t="shared" si="26"/>
        <v>Met MOE</v>
      </c>
      <c r="AL19" s="43" t="str">
        <f>IF(AD19&gt;=0,"Met MOE","Failed Local per Pupil")</f>
        <v>Met MOE</v>
      </c>
      <c r="AM19" s="43" t="str">
        <f t="shared" si="27"/>
        <v>Met MOE</v>
      </c>
      <c r="AN19" s="43" t="str">
        <f t="shared" si="28"/>
        <v>Met MOE</v>
      </c>
      <c r="AO19" s="43" t="str">
        <f>#VALUE!</f>
        <v>Met MOE</v>
      </c>
      <c r="AP19" s="134"/>
    </row>
    <row r="20" spans="1:42" ht="15.75">
      <c r="A20" s="36" t="s">
        <v>30</v>
      </c>
      <c r="B20" s="37" t="s">
        <v>31</v>
      </c>
      <c r="C20" s="38">
        <f>+'2009 program exp'!U16</f>
        <v>3264096.2999999993</v>
      </c>
      <c r="D20" s="75">
        <f>+Local!I20</f>
        <v>647986.5099999988</v>
      </c>
      <c r="E20" s="38">
        <v>651955.5</v>
      </c>
      <c r="F20" s="38">
        <f t="shared" si="29"/>
        <v>2612140.7999999993</v>
      </c>
      <c r="G20" s="38">
        <f t="shared" si="17"/>
        <v>-3968.990000001155</v>
      </c>
      <c r="H20" s="39">
        <v>475</v>
      </c>
      <c r="I20" s="38">
        <f t="shared" si="0"/>
        <v>5499.243789473683</v>
      </c>
      <c r="J20" s="40">
        <f t="shared" si="18"/>
        <v>-8.355768421055062</v>
      </c>
      <c r="K20" s="40">
        <f t="shared" si="1"/>
        <v>2612140.7999999993</v>
      </c>
      <c r="L20" s="40">
        <f t="shared" si="2"/>
        <v>5499.243789473683</v>
      </c>
      <c r="M20" s="40">
        <f t="shared" si="3"/>
        <v>-3968.990000001155</v>
      </c>
      <c r="N20" s="40">
        <f t="shared" si="4"/>
        <v>-8.355768421055062</v>
      </c>
      <c r="O20" s="38">
        <f>+'2010 program exp'!S16</f>
        <v>3179272.1500000004</v>
      </c>
      <c r="P20" s="119"/>
      <c r="Q20" s="40">
        <f t="shared" si="19"/>
        <v>3179272.1500000004</v>
      </c>
      <c r="R20" s="41">
        <f>+Local!O20</f>
        <v>131311.33</v>
      </c>
      <c r="S20" s="41">
        <f t="shared" si="20"/>
        <v>131311.33</v>
      </c>
      <c r="T20" s="23">
        <v>541</v>
      </c>
      <c r="U20" s="41">
        <f t="shared" si="5"/>
        <v>5876.65831792976</v>
      </c>
      <c r="V20" s="41">
        <f t="shared" si="6"/>
        <v>5876.65831792976</v>
      </c>
      <c r="W20" s="40">
        <f t="shared" si="7"/>
        <v>242.71964879852123</v>
      </c>
      <c r="X20" s="40">
        <f t="shared" si="21"/>
        <v>242.71964879852123</v>
      </c>
      <c r="Y20" s="38">
        <f t="shared" si="8"/>
        <v>567131.350000001</v>
      </c>
      <c r="Z20" s="38">
        <f t="shared" si="9"/>
        <v>377.4145284560773</v>
      </c>
      <c r="AA20" s="38">
        <f t="shared" si="10"/>
        <v>567131.350000001</v>
      </c>
      <c r="AB20" s="38">
        <f t="shared" si="11"/>
        <v>377.4145284560773</v>
      </c>
      <c r="AC20" s="38">
        <f t="shared" si="12"/>
        <v>135280.32000000114</v>
      </c>
      <c r="AD20" s="38">
        <f t="shared" si="13"/>
        <v>251.0754172195763</v>
      </c>
      <c r="AE20" s="38">
        <f t="shared" si="14"/>
        <v>135280.32000000114</v>
      </c>
      <c r="AF20" s="38">
        <f t="shared" si="15"/>
        <v>251.0754172195763</v>
      </c>
      <c r="AG20" s="78" t="str">
        <f t="shared" si="22"/>
        <v>Met MOE</v>
      </c>
      <c r="AH20" s="42" t="str">
        <f t="shared" si="23"/>
        <v>Met MOE</v>
      </c>
      <c r="AI20" s="42" t="str">
        <f t="shared" si="24"/>
        <v>Met MOE</v>
      </c>
      <c r="AJ20" s="42" t="str">
        <f t="shared" si="16"/>
        <v>Met MOE</v>
      </c>
      <c r="AK20" s="43" t="str">
        <f t="shared" si="26"/>
        <v>Met MOE</v>
      </c>
      <c r="AL20" s="43" t="str">
        <f>IF(AD20&gt;=0,"Met MOE","Failed Local per Pupil")</f>
        <v>Met MOE</v>
      </c>
      <c r="AM20" s="43" t="str">
        <f t="shared" si="27"/>
        <v>Met MOE</v>
      </c>
      <c r="AN20" s="43" t="str">
        <f t="shared" si="28"/>
        <v>Met MOE</v>
      </c>
      <c r="AO20" s="43" t="str">
        <f>#VALUE!</f>
        <v>Met MOE</v>
      </c>
      <c r="AP20" s="134"/>
    </row>
    <row r="21" spans="1:42" ht="15.75">
      <c r="A21" s="36" t="s">
        <v>32</v>
      </c>
      <c r="B21" s="37" t="s">
        <v>33</v>
      </c>
      <c r="C21" s="38">
        <f>+'2009 program exp'!U17</f>
        <v>6533800.320000003</v>
      </c>
      <c r="D21" s="75">
        <f>+Local!I21</f>
        <v>633685.3200000038</v>
      </c>
      <c r="E21" s="38">
        <v>948275.5</v>
      </c>
      <c r="F21" s="38">
        <f t="shared" si="29"/>
        <v>5585524.820000003</v>
      </c>
      <c r="G21" s="38">
        <f t="shared" si="17"/>
        <v>-314590.1799999962</v>
      </c>
      <c r="H21" s="39">
        <v>1170</v>
      </c>
      <c r="I21" s="38">
        <f t="shared" si="0"/>
        <v>4773.95283760684</v>
      </c>
      <c r="J21" s="40">
        <f t="shared" si="18"/>
        <v>-268.8804957264925</v>
      </c>
      <c r="K21" s="40">
        <f t="shared" si="1"/>
        <v>5370696.942307696</v>
      </c>
      <c r="L21" s="40">
        <f t="shared" si="2"/>
        <v>4590.3392669296545</v>
      </c>
      <c r="M21" s="40">
        <f t="shared" si="3"/>
        <v>-302490.557692304</v>
      </c>
      <c r="N21" s="40">
        <f t="shared" si="4"/>
        <v>-258.53893819855045</v>
      </c>
      <c r="O21" s="38">
        <f>+'2010 program exp'!S17</f>
        <v>6133225.86</v>
      </c>
      <c r="P21" s="119">
        <v>39281</v>
      </c>
      <c r="Q21" s="40">
        <f t="shared" si="19"/>
        <v>6172506.86</v>
      </c>
      <c r="R21" s="41">
        <f>+Local!O21</f>
        <v>101105.53</v>
      </c>
      <c r="S21" s="41">
        <f t="shared" si="20"/>
        <v>140386.53</v>
      </c>
      <c r="T21" s="23">
        <v>1125</v>
      </c>
      <c r="U21" s="41">
        <f t="shared" si="5"/>
        <v>5451.75632</v>
      </c>
      <c r="V21" s="41">
        <f t="shared" si="6"/>
        <v>5486.6727644444445</v>
      </c>
      <c r="W21" s="40">
        <f t="shared" si="7"/>
        <v>89.87158222222222</v>
      </c>
      <c r="X21" s="40">
        <f t="shared" si="21"/>
        <v>124.78802666666667</v>
      </c>
      <c r="Y21" s="38">
        <f t="shared" si="8"/>
        <v>547701.0399999972</v>
      </c>
      <c r="Z21" s="38">
        <f t="shared" si="9"/>
        <v>677.8034823931603</v>
      </c>
      <c r="AA21" s="38">
        <f t="shared" si="10"/>
        <v>801809.9176923046</v>
      </c>
      <c r="AB21" s="38">
        <f t="shared" si="11"/>
        <v>896.33349751479</v>
      </c>
      <c r="AC21" s="38">
        <f t="shared" si="12"/>
        <v>415695.70999999624</v>
      </c>
      <c r="AD21" s="38">
        <f t="shared" si="13"/>
        <v>358.7520779487147</v>
      </c>
      <c r="AE21" s="38">
        <f t="shared" si="14"/>
        <v>442877.08769230405</v>
      </c>
      <c r="AF21" s="38">
        <f t="shared" si="15"/>
        <v>383.3269648652171</v>
      </c>
      <c r="AG21" s="78" t="str">
        <f t="shared" si="22"/>
        <v>Met MOE</v>
      </c>
      <c r="AH21" s="42" t="str">
        <f t="shared" si="23"/>
        <v>Met MOE</v>
      </c>
      <c r="AI21" s="42" t="str">
        <f t="shared" si="24"/>
        <v>Met MOE</v>
      </c>
      <c r="AJ21" s="42" t="str">
        <f t="shared" si="16"/>
        <v>Met MOE</v>
      </c>
      <c r="AK21" s="43" t="str">
        <f t="shared" si="26"/>
        <v>Met MOE</v>
      </c>
      <c r="AL21" s="43" t="str">
        <f>IF(AD21&gt;=0,"Met MOE","Failed Local per Pupil")</f>
        <v>Met MOE</v>
      </c>
      <c r="AM21" s="43" t="str">
        <f t="shared" si="27"/>
        <v>Met MOE</v>
      </c>
      <c r="AN21" s="43" t="str">
        <f t="shared" si="28"/>
        <v>Met MOE</v>
      </c>
      <c r="AO21" s="43" t="str">
        <f>#VALUE!</f>
        <v>Met MOE</v>
      </c>
      <c r="AP21" s="134"/>
    </row>
    <row r="22" spans="1:42" ht="15.75">
      <c r="A22" s="36" t="s">
        <v>34</v>
      </c>
      <c r="B22" s="37" t="s">
        <v>35</v>
      </c>
      <c r="C22" s="38">
        <f>+'2009 program exp'!U18</f>
        <v>2397803.6999999997</v>
      </c>
      <c r="D22" s="75">
        <f>+Local!I22</f>
        <v>923564.6999999996</v>
      </c>
      <c r="E22" s="38">
        <v>522754</v>
      </c>
      <c r="F22" s="38">
        <f t="shared" si="29"/>
        <v>1875049.6999999997</v>
      </c>
      <c r="G22" s="38">
        <f t="shared" si="17"/>
        <v>400810.6999999996</v>
      </c>
      <c r="H22" s="39">
        <v>470</v>
      </c>
      <c r="I22" s="38">
        <f t="shared" si="0"/>
        <v>3989.46744680851</v>
      </c>
      <c r="J22" s="40">
        <f t="shared" si="18"/>
        <v>852.7887234042545</v>
      </c>
      <c r="K22" s="40">
        <f t="shared" si="1"/>
        <v>1875049.6999999997</v>
      </c>
      <c r="L22" s="40">
        <f t="shared" si="2"/>
        <v>3989.46744680851</v>
      </c>
      <c r="M22" s="40">
        <f t="shared" si="3"/>
        <v>400810.6999999996</v>
      </c>
      <c r="N22" s="40">
        <f t="shared" si="4"/>
        <v>852.7887234042545</v>
      </c>
      <c r="O22" s="38">
        <f>+'2010 program exp'!S18</f>
        <v>2286251.3899999997</v>
      </c>
      <c r="P22" s="119"/>
      <c r="Q22" s="40">
        <f t="shared" si="19"/>
        <v>2286251.3899999997</v>
      </c>
      <c r="R22" s="41">
        <f>+Local!O22</f>
        <v>465582.38999999984</v>
      </c>
      <c r="S22" s="41">
        <f t="shared" si="20"/>
        <v>465582.38999999984</v>
      </c>
      <c r="T22" s="23">
        <v>492</v>
      </c>
      <c r="U22" s="41">
        <f t="shared" si="5"/>
        <v>4646.852418699186</v>
      </c>
      <c r="V22" s="41">
        <f t="shared" si="6"/>
        <v>4646.852418699186</v>
      </c>
      <c r="W22" s="40">
        <f t="shared" si="7"/>
        <v>946.305670731707</v>
      </c>
      <c r="X22" s="40">
        <f t="shared" si="21"/>
        <v>946.305670731707</v>
      </c>
      <c r="Y22" s="38">
        <f t="shared" si="8"/>
        <v>411201.68999999994</v>
      </c>
      <c r="Z22" s="38">
        <f t="shared" si="9"/>
        <v>657.3849718906763</v>
      </c>
      <c r="AA22" s="38">
        <f t="shared" si="10"/>
        <v>411201.68999999994</v>
      </c>
      <c r="AB22" s="38">
        <f t="shared" si="11"/>
        <v>657.3849718906763</v>
      </c>
      <c r="AC22" s="38">
        <f t="shared" si="12"/>
        <v>64771.690000000235</v>
      </c>
      <c r="AD22" s="38">
        <f t="shared" si="13"/>
        <v>93.5169473274525</v>
      </c>
      <c r="AE22" s="38">
        <f t="shared" si="14"/>
        <v>64771.690000000235</v>
      </c>
      <c r="AF22" s="38">
        <f t="shared" si="15"/>
        <v>93.5169473274525</v>
      </c>
      <c r="AG22" s="78" t="str">
        <f t="shared" si="22"/>
        <v>Met MOE</v>
      </c>
      <c r="AH22" s="42" t="str">
        <f t="shared" si="23"/>
        <v>Met MOE</v>
      </c>
      <c r="AI22" s="42" t="str">
        <f t="shared" si="24"/>
        <v>Met MOE</v>
      </c>
      <c r="AJ22" s="42" t="str">
        <f t="shared" si="16"/>
        <v>Met MOE</v>
      </c>
      <c r="AK22" s="43" t="str">
        <f t="shared" si="26"/>
        <v>Met MOE</v>
      </c>
      <c r="AL22" s="43" t="str">
        <f>IF(AD22&gt;=0,"Met MOE","Failed Local per Pupil")</f>
        <v>Met MOE</v>
      </c>
      <c r="AM22" s="43" t="str">
        <f t="shared" si="27"/>
        <v>Met MOE</v>
      </c>
      <c r="AN22" s="43" t="str">
        <f t="shared" si="28"/>
        <v>Met MOE</v>
      </c>
      <c r="AO22" s="43" t="str">
        <f>#VALUE!</f>
        <v>Met MOE</v>
      </c>
      <c r="AP22" s="134"/>
    </row>
    <row r="23" spans="1:42" ht="15.75">
      <c r="A23" s="36" t="s">
        <v>36</v>
      </c>
      <c r="B23" s="37" t="s">
        <v>37</v>
      </c>
      <c r="C23" s="38">
        <f>+'2009 program exp'!U19</f>
        <v>2105410.130000001</v>
      </c>
      <c r="D23" s="75">
        <f>+Local!I23</f>
        <v>176087.13000000044</v>
      </c>
      <c r="E23" s="38">
        <v>364057.5</v>
      </c>
      <c r="F23" s="38">
        <f t="shared" si="29"/>
        <v>1741352.6300000008</v>
      </c>
      <c r="G23" s="38">
        <f t="shared" si="17"/>
        <v>-187970.36999999956</v>
      </c>
      <c r="H23" s="39">
        <v>472</v>
      </c>
      <c r="I23" s="38">
        <f t="shared" si="0"/>
        <v>3689.3064194915273</v>
      </c>
      <c r="J23" s="40">
        <f t="shared" si="18"/>
        <v>-398.24230932203295</v>
      </c>
      <c r="K23" s="40">
        <f t="shared" si="1"/>
        <v>1700770.259385594</v>
      </c>
      <c r="L23" s="40">
        <f t="shared" si="2"/>
        <v>3603.3268207321908</v>
      </c>
      <c r="M23" s="40">
        <f t="shared" si="3"/>
        <v>-183589.7045974572</v>
      </c>
      <c r="N23" s="40">
        <f t="shared" si="4"/>
        <v>-388.9612385539347</v>
      </c>
      <c r="O23" s="38">
        <f>+'2010 program exp'!S19</f>
        <v>2119899.6800000006</v>
      </c>
      <c r="P23" s="119"/>
      <c r="Q23" s="40">
        <f t="shared" si="19"/>
        <v>2119899.6800000006</v>
      </c>
      <c r="R23" s="41">
        <f>+Local!O23</f>
        <v>144142.6</v>
      </c>
      <c r="S23" s="41">
        <f t="shared" si="20"/>
        <v>144142.6</v>
      </c>
      <c r="T23" s="23">
        <v>461</v>
      </c>
      <c r="U23" s="41">
        <f t="shared" si="5"/>
        <v>4598.48086767896</v>
      </c>
      <c r="V23" s="41">
        <f t="shared" si="6"/>
        <v>4598.48086767896</v>
      </c>
      <c r="W23" s="40">
        <f t="shared" si="7"/>
        <v>312.6737527114968</v>
      </c>
      <c r="X23" s="40">
        <f t="shared" si="21"/>
        <v>312.6737527114968</v>
      </c>
      <c r="Y23" s="38">
        <f t="shared" si="8"/>
        <v>378547.0499999998</v>
      </c>
      <c r="Z23" s="38">
        <f t="shared" si="9"/>
        <v>909.1744481874325</v>
      </c>
      <c r="AA23" s="38">
        <f t="shared" si="10"/>
        <v>419129.4206144067</v>
      </c>
      <c r="AB23" s="38">
        <f t="shared" si="11"/>
        <v>995.1540469467691</v>
      </c>
      <c r="AC23" s="38">
        <f t="shared" si="12"/>
        <v>332112.96999999956</v>
      </c>
      <c r="AD23" s="38">
        <f t="shared" si="13"/>
        <v>710.9160620335297</v>
      </c>
      <c r="AE23" s="38">
        <f t="shared" si="14"/>
        <v>327732.3045974572</v>
      </c>
      <c r="AF23" s="38">
        <f t="shared" si="15"/>
        <v>701.6349912654315</v>
      </c>
      <c r="AG23" s="78" t="str">
        <f t="shared" si="22"/>
        <v>Met MOE</v>
      </c>
      <c r="AH23" s="42" t="str">
        <f t="shared" si="23"/>
        <v>Met MOE</v>
      </c>
      <c r="AI23" s="42" t="str">
        <f t="shared" si="24"/>
        <v>Met MOE</v>
      </c>
      <c r="AJ23" s="42" t="str">
        <f t="shared" si="16"/>
        <v>Met MOE</v>
      </c>
      <c r="AK23" s="43" t="str">
        <f t="shared" si="26"/>
        <v>Met MOE</v>
      </c>
      <c r="AL23" s="43" t="str">
        <f>IF(AD23&gt;=0,"Met MOE","Failed Local per Pupil")</f>
        <v>Met MOE</v>
      </c>
      <c r="AM23" s="43" t="str">
        <f t="shared" si="27"/>
        <v>Met MOE</v>
      </c>
      <c r="AN23" s="43" t="str">
        <f t="shared" si="28"/>
        <v>Met MOE</v>
      </c>
      <c r="AO23" s="43" t="str">
        <f>#VALUE!</f>
        <v>Met MOE</v>
      </c>
      <c r="AP23" s="134"/>
    </row>
    <row r="24" spans="1:42" ht="15.75">
      <c r="A24" s="36" t="s">
        <v>38</v>
      </c>
      <c r="B24" s="37" t="s">
        <v>39</v>
      </c>
      <c r="C24" s="38">
        <f>+'2009 program exp'!U20</f>
        <v>532948.99</v>
      </c>
      <c r="D24" s="75">
        <f>+Local!I24</f>
        <v>111203.76</v>
      </c>
      <c r="E24" s="38">
        <v>76076.5</v>
      </c>
      <c r="F24" s="38">
        <f t="shared" si="29"/>
        <v>456872.49</v>
      </c>
      <c r="G24" s="38">
        <f t="shared" si="17"/>
        <v>35127.259999999995</v>
      </c>
      <c r="H24" s="39">
        <v>80</v>
      </c>
      <c r="I24" s="38">
        <f t="shared" si="0"/>
        <v>5710.9061249999995</v>
      </c>
      <c r="J24" s="40">
        <f t="shared" si="18"/>
        <v>439.09074999999996</v>
      </c>
      <c r="K24" s="40">
        <f t="shared" si="1"/>
        <v>456872.49</v>
      </c>
      <c r="L24" s="40">
        <f t="shared" si="2"/>
        <v>5710.9061249999995</v>
      </c>
      <c r="M24" s="40">
        <f t="shared" si="3"/>
        <v>35127.259999999995</v>
      </c>
      <c r="N24" s="40">
        <f t="shared" si="4"/>
        <v>439.09074999999996</v>
      </c>
      <c r="O24" s="38">
        <f>+'2010 program exp'!S20</f>
        <v>435187.22000000003</v>
      </c>
      <c r="P24" s="119"/>
      <c r="Q24" s="40">
        <f t="shared" si="19"/>
        <v>435187.22000000003</v>
      </c>
      <c r="R24" s="41">
        <f>+Local!O24</f>
        <v>65492.479999999996</v>
      </c>
      <c r="S24" s="41">
        <f t="shared" si="20"/>
        <v>65492.479999999996</v>
      </c>
      <c r="T24" s="23">
        <v>85</v>
      </c>
      <c r="U24" s="41">
        <f t="shared" si="5"/>
        <v>5119.849647058824</v>
      </c>
      <c r="V24" s="41">
        <f t="shared" si="6"/>
        <v>5119.849647058824</v>
      </c>
      <c r="W24" s="40">
        <f t="shared" si="7"/>
        <v>770.4997647058823</v>
      </c>
      <c r="X24" s="40">
        <f t="shared" si="21"/>
        <v>770.4997647058823</v>
      </c>
      <c r="Y24" s="38">
        <f t="shared" si="8"/>
        <v>-21685.26999999996</v>
      </c>
      <c r="Z24" s="38">
        <f t="shared" si="9"/>
        <v>-591.0564779411752</v>
      </c>
      <c r="AA24" s="38">
        <f t="shared" si="10"/>
        <v>-21685.26999999996</v>
      </c>
      <c r="AB24" s="38">
        <f t="shared" si="11"/>
        <v>-591.0564779411752</v>
      </c>
      <c r="AC24" s="38">
        <f t="shared" si="12"/>
        <v>30365.22</v>
      </c>
      <c r="AD24" s="38">
        <f t="shared" si="13"/>
        <v>331.4090147058823</v>
      </c>
      <c r="AE24" s="38">
        <f t="shared" si="14"/>
        <v>30365.22</v>
      </c>
      <c r="AF24" s="38">
        <f t="shared" si="15"/>
        <v>331.4090147058823</v>
      </c>
      <c r="AG24" s="78" t="str">
        <f t="shared" si="22"/>
        <v>Failed Aggregate MOE</v>
      </c>
      <c r="AH24" s="42" t="str">
        <f t="shared" si="23"/>
        <v>Failed PPC</v>
      </c>
      <c r="AI24" s="42" t="str">
        <f t="shared" si="24"/>
        <v>Failed Reduced Student Aggegate</v>
      </c>
      <c r="AJ24" s="42" t="str">
        <f t="shared" si="16"/>
        <v>Failed PPC</v>
      </c>
      <c r="AK24" s="43" t="str">
        <f t="shared" si="26"/>
        <v>Met MOE</v>
      </c>
      <c r="AL24" s="43" t="str">
        <f>IF(AD24&gt;=0,"Met MOE","Failed Local per Pupil")</f>
        <v>Met MOE</v>
      </c>
      <c r="AM24" s="43" t="str">
        <f t="shared" si="27"/>
        <v>Met MOE</v>
      </c>
      <c r="AN24" s="43" t="str">
        <f t="shared" si="28"/>
        <v>Met MOE</v>
      </c>
      <c r="AO24" s="43" t="str">
        <f>#VALUE!</f>
        <v>Met MOE</v>
      </c>
      <c r="AP24" s="134"/>
    </row>
    <row r="25" spans="1:42" ht="15.75">
      <c r="A25" s="36" t="s">
        <v>40</v>
      </c>
      <c r="B25" s="37" t="s">
        <v>41</v>
      </c>
      <c r="C25" s="38">
        <f>+'2009 program exp'!U21</f>
        <v>6988740.3100000005</v>
      </c>
      <c r="D25" s="75">
        <f>+Local!I25</f>
        <v>3026998.0300000007</v>
      </c>
      <c r="E25" s="38">
        <v>865974</v>
      </c>
      <c r="F25" s="38">
        <f t="shared" si="29"/>
        <v>6122766.3100000005</v>
      </c>
      <c r="G25" s="38">
        <f t="shared" si="17"/>
        <v>2161024.0300000007</v>
      </c>
      <c r="H25" s="39">
        <v>985</v>
      </c>
      <c r="I25" s="38">
        <f t="shared" si="0"/>
        <v>6216.006406091371</v>
      </c>
      <c r="J25" s="40">
        <f t="shared" si="18"/>
        <v>2193.9330253807116</v>
      </c>
      <c r="K25" s="40">
        <f t="shared" si="1"/>
        <v>6085470.271563453</v>
      </c>
      <c r="L25" s="40">
        <f t="shared" si="2"/>
        <v>6178.1424076786325</v>
      </c>
      <c r="M25" s="40">
        <f t="shared" si="3"/>
        <v>2147860.4318477167</v>
      </c>
      <c r="N25" s="40">
        <f t="shared" si="4"/>
        <v>2180.5689663428598</v>
      </c>
      <c r="O25" s="38">
        <f>+'2010 program exp'!S21</f>
        <v>6646755.409999999</v>
      </c>
      <c r="P25" s="119"/>
      <c r="Q25" s="40">
        <f t="shared" si="19"/>
        <v>6646755.409999999</v>
      </c>
      <c r="R25" s="41">
        <f>+Local!O25</f>
        <v>1503841.6199999996</v>
      </c>
      <c r="S25" s="41">
        <f t="shared" si="20"/>
        <v>1503841.6199999996</v>
      </c>
      <c r="T25" s="23">
        <v>979</v>
      </c>
      <c r="U25" s="41">
        <f t="shared" si="5"/>
        <v>6789.331368743615</v>
      </c>
      <c r="V25" s="41">
        <f t="shared" si="6"/>
        <v>6789.331368743615</v>
      </c>
      <c r="W25" s="40">
        <f t="shared" si="7"/>
        <v>1536.0997139938709</v>
      </c>
      <c r="X25" s="40">
        <f t="shared" si="21"/>
        <v>1536.0997139938709</v>
      </c>
      <c r="Y25" s="38">
        <f t="shared" si="8"/>
        <v>523989.0999999987</v>
      </c>
      <c r="Z25" s="38">
        <f t="shared" si="9"/>
        <v>573.3249626522438</v>
      </c>
      <c r="AA25" s="38">
        <f t="shared" si="10"/>
        <v>561285.1384365465</v>
      </c>
      <c r="AB25" s="38">
        <f t="shared" si="11"/>
        <v>611.1889610649823</v>
      </c>
      <c r="AC25" s="38">
        <f t="shared" si="12"/>
        <v>-657182.4100000011</v>
      </c>
      <c r="AD25" s="38">
        <f t="shared" si="13"/>
        <v>-657.8333113868407</v>
      </c>
      <c r="AE25" s="38">
        <f t="shared" si="14"/>
        <v>-644018.811847717</v>
      </c>
      <c r="AF25" s="38">
        <f t="shared" si="15"/>
        <v>-644.4692523489889</v>
      </c>
      <c r="AG25" s="78" t="str">
        <f t="shared" si="22"/>
        <v>Met MOE</v>
      </c>
      <c r="AH25" s="42" t="str">
        <f t="shared" si="23"/>
        <v>Met MOE</v>
      </c>
      <c r="AI25" s="42" t="str">
        <f t="shared" si="24"/>
        <v>Met MOE</v>
      </c>
      <c r="AJ25" s="42" t="str">
        <f t="shared" si="16"/>
        <v>Met MOE</v>
      </c>
      <c r="AK25" s="43" t="str">
        <f t="shared" si="26"/>
        <v>Failed Local Test</v>
      </c>
      <c r="AL25" s="43" t="str">
        <f>IF(AD25&gt;=0,"Met MOE","Failed Local per Pupil")</f>
        <v>Failed Local per Pupil</v>
      </c>
      <c r="AM25" s="43" t="str">
        <f t="shared" si="27"/>
        <v>Failed Local Test</v>
      </c>
      <c r="AN25" s="43" t="str">
        <f t="shared" si="28"/>
        <v>Failed Local per Pupil</v>
      </c>
      <c r="AO25" s="43" t="str">
        <f>#VALUE!</f>
        <v>Met MOE</v>
      </c>
      <c r="AP25" s="134"/>
    </row>
    <row r="26" spans="1:42" ht="15.75">
      <c r="A26" s="36" t="s">
        <v>42</v>
      </c>
      <c r="B26" s="37" t="s">
        <v>43</v>
      </c>
      <c r="C26" s="38">
        <f>+'2009 program exp'!U22</f>
        <v>1153762.41</v>
      </c>
      <c r="D26" s="75">
        <f>+Local!I26</f>
        <v>12674.039999999999</v>
      </c>
      <c r="E26" s="38" t="s">
        <v>736</v>
      </c>
      <c r="F26" s="38">
        <f t="shared" si="29"/>
        <v>1153762.41</v>
      </c>
      <c r="G26" s="38">
        <f t="shared" si="17"/>
        <v>12674.039999999999</v>
      </c>
      <c r="H26" s="39">
        <v>232</v>
      </c>
      <c r="I26" s="38">
        <f t="shared" si="0"/>
        <v>4973.113836206896</v>
      </c>
      <c r="J26" s="40">
        <f t="shared" si="18"/>
        <v>54.62948275862068</v>
      </c>
      <c r="K26" s="40">
        <f t="shared" si="1"/>
        <v>1153762.41</v>
      </c>
      <c r="L26" s="40">
        <f t="shared" si="2"/>
        <v>4973.113836206896</v>
      </c>
      <c r="M26" s="40">
        <f t="shared" si="3"/>
        <v>12674.039999999999</v>
      </c>
      <c r="N26" s="40">
        <f t="shared" si="4"/>
        <v>54.62948275862068</v>
      </c>
      <c r="O26" s="38">
        <f>+'2010 program exp'!S22</f>
        <v>1186114.91</v>
      </c>
      <c r="P26" s="119"/>
      <c r="Q26" s="40">
        <f t="shared" si="19"/>
        <v>1186114.91</v>
      </c>
      <c r="R26" s="41">
        <f>+Local!O26</f>
        <v>11690.21</v>
      </c>
      <c r="S26" s="41">
        <f t="shared" si="20"/>
        <v>11690.21</v>
      </c>
      <c r="T26" s="23">
        <v>239</v>
      </c>
      <c r="U26" s="41">
        <f t="shared" si="5"/>
        <v>4962.823891213388</v>
      </c>
      <c r="V26" s="41">
        <f t="shared" si="6"/>
        <v>4962.823891213388</v>
      </c>
      <c r="W26" s="40">
        <f t="shared" si="7"/>
        <v>48.913012552301254</v>
      </c>
      <c r="X26" s="40">
        <f t="shared" si="21"/>
        <v>48.913012552301254</v>
      </c>
      <c r="Y26" s="38">
        <f t="shared" si="8"/>
        <v>32352.5</v>
      </c>
      <c r="Z26" s="38">
        <f t="shared" si="9"/>
        <v>-10.28994499350756</v>
      </c>
      <c r="AA26" s="38">
        <f t="shared" si="10"/>
        <v>32352.5</v>
      </c>
      <c r="AB26" s="38">
        <f t="shared" si="11"/>
        <v>-10.28994499350756</v>
      </c>
      <c r="AC26" s="38">
        <f t="shared" si="12"/>
        <v>-983.8299999999999</v>
      </c>
      <c r="AD26" s="38">
        <f t="shared" si="13"/>
        <v>-5.716470206319428</v>
      </c>
      <c r="AE26" s="38">
        <f t="shared" si="14"/>
        <v>-983.8299999999999</v>
      </c>
      <c r="AF26" s="38">
        <f t="shared" si="15"/>
        <v>-5.716470206319428</v>
      </c>
      <c r="AG26" s="78" t="str">
        <f t="shared" si="22"/>
        <v>Met MOE</v>
      </c>
      <c r="AH26" s="42" t="str">
        <f t="shared" si="23"/>
        <v>Failed PPC</v>
      </c>
      <c r="AI26" s="42" t="str">
        <f t="shared" si="24"/>
        <v>Met MOE</v>
      </c>
      <c r="AJ26" s="42" t="str">
        <f t="shared" si="16"/>
        <v>Failed PPC</v>
      </c>
      <c r="AK26" s="43" t="str">
        <f t="shared" si="26"/>
        <v>Failed Local Test</v>
      </c>
      <c r="AL26" s="43" t="str">
        <f>IF(AD26&gt;=0,"Met MOE","Failed Local per Pupil")</f>
        <v>Failed Local per Pupil</v>
      </c>
      <c r="AM26" s="43" t="str">
        <f t="shared" si="27"/>
        <v>Failed Local Test</v>
      </c>
      <c r="AN26" s="43" t="str">
        <f t="shared" si="28"/>
        <v>Failed Local per Pupil</v>
      </c>
      <c r="AO26" s="43" t="str">
        <f>#VALUE!</f>
        <v>Met MOE</v>
      </c>
      <c r="AP26" s="134"/>
    </row>
    <row r="27" spans="1:42" ht="15.75">
      <c r="A27" s="36" t="s">
        <v>44</v>
      </c>
      <c r="B27" s="130" t="s">
        <v>45</v>
      </c>
      <c r="C27" s="118">
        <f>+'2009 program exp'!U23</f>
        <v>14166362.69000001</v>
      </c>
      <c r="D27" s="121">
        <f>+Local!I27</f>
        <v>4641850.690000013</v>
      </c>
      <c r="E27" s="118">
        <v>1480047</v>
      </c>
      <c r="F27" s="118">
        <f t="shared" si="29"/>
        <v>12686315.69000001</v>
      </c>
      <c r="G27" s="118">
        <f t="shared" si="17"/>
        <v>3161803.6900000134</v>
      </c>
      <c r="H27" s="122">
        <v>1786</v>
      </c>
      <c r="I27" s="118">
        <f t="shared" si="0"/>
        <v>7103.200274356109</v>
      </c>
      <c r="J27" s="123">
        <f t="shared" si="18"/>
        <v>1770.3268141097499</v>
      </c>
      <c r="K27" s="123">
        <f t="shared" si="1"/>
        <v>12686315.69000001</v>
      </c>
      <c r="L27" s="123">
        <f t="shared" si="2"/>
        <v>7103.200274356109</v>
      </c>
      <c r="M27" s="123">
        <f t="shared" si="3"/>
        <v>3161803.6900000134</v>
      </c>
      <c r="N27" s="123">
        <f t="shared" si="4"/>
        <v>1770.3268141097499</v>
      </c>
      <c r="O27" s="118">
        <f>+'2010 program exp'!S23</f>
        <v>12047305.049999997</v>
      </c>
      <c r="P27" s="124">
        <v>47253</v>
      </c>
      <c r="Q27" s="123">
        <f t="shared" si="19"/>
        <v>12094558.049999997</v>
      </c>
      <c r="R27" s="125">
        <f>+Local!O27</f>
        <v>462004</v>
      </c>
      <c r="S27" s="125">
        <f t="shared" si="20"/>
        <v>509257</v>
      </c>
      <c r="T27" s="126">
        <v>1845</v>
      </c>
      <c r="U27" s="125">
        <f t="shared" si="5"/>
        <v>6529.70463414634</v>
      </c>
      <c r="V27" s="125">
        <f t="shared" si="6"/>
        <v>6555.316016260161</v>
      </c>
      <c r="W27" s="123">
        <f t="shared" si="7"/>
        <v>250.40867208672086</v>
      </c>
      <c r="X27" s="123">
        <f t="shared" si="21"/>
        <v>276.020054200542</v>
      </c>
      <c r="Y27" s="118">
        <f t="shared" si="8"/>
        <v>-639010.6400000136</v>
      </c>
      <c r="Z27" s="118">
        <f t="shared" si="9"/>
        <v>-573.4956402097687</v>
      </c>
      <c r="AA27" s="118">
        <f t="shared" si="10"/>
        <v>-591757.6400000136</v>
      </c>
      <c r="AB27" s="118">
        <f t="shared" si="11"/>
        <v>-547.8842580959481</v>
      </c>
      <c r="AC27" s="118">
        <f t="shared" si="12"/>
        <v>-2699799.6900000134</v>
      </c>
      <c r="AD27" s="118">
        <f t="shared" si="13"/>
        <v>-1519.918142023029</v>
      </c>
      <c r="AE27" s="118">
        <f t="shared" si="14"/>
        <v>-2652546.6900000134</v>
      </c>
      <c r="AF27" s="118">
        <f t="shared" si="15"/>
        <v>-1494.3067599092078</v>
      </c>
      <c r="AG27" s="78" t="str">
        <f t="shared" si="22"/>
        <v>Failed Aggregate MOE</v>
      </c>
      <c r="AH27" s="42" t="str">
        <f t="shared" si="23"/>
        <v>Failed PPC</v>
      </c>
      <c r="AI27" s="42" t="str">
        <f t="shared" si="24"/>
        <v>Failed Reduced Student Aggegate</v>
      </c>
      <c r="AJ27" s="42" t="str">
        <f t="shared" si="16"/>
        <v>Failed PPC</v>
      </c>
      <c r="AK27" s="43" t="str">
        <f t="shared" si="26"/>
        <v>Failed Local Test</v>
      </c>
      <c r="AL27" s="129" t="str">
        <f>IF(AD27&gt;=0,"Met MOE","Failed Local per Pupil")</f>
        <v>Failed Local per Pupil</v>
      </c>
      <c r="AM27" s="129" t="str">
        <f t="shared" si="27"/>
        <v>Failed Local Test</v>
      </c>
      <c r="AN27" s="129" t="str">
        <f t="shared" si="28"/>
        <v>Failed Local per Pupil</v>
      </c>
      <c r="AO27" s="129" t="str">
        <f>#VALUE!</f>
        <v>Did Not Meet MOE</v>
      </c>
      <c r="AP27" s="133">
        <v>-591757.64</v>
      </c>
    </row>
    <row r="28" spans="1:42" ht="15.75">
      <c r="A28" s="36" t="s">
        <v>46</v>
      </c>
      <c r="B28" s="37" t="s">
        <v>47</v>
      </c>
      <c r="C28" s="38">
        <f>+'2009 program exp'!U24</f>
        <v>11330055.54</v>
      </c>
      <c r="D28" s="75">
        <f>+Local!I28</f>
        <v>2241726.800000001</v>
      </c>
      <c r="E28" s="38">
        <v>1004315</v>
      </c>
      <c r="F28" s="38">
        <f t="shared" si="29"/>
        <v>10325740.54</v>
      </c>
      <c r="G28" s="38">
        <f t="shared" si="17"/>
        <v>1237411.8000000012</v>
      </c>
      <c r="H28" s="39">
        <v>1491</v>
      </c>
      <c r="I28" s="38">
        <f t="shared" si="0"/>
        <v>6925.379302481555</v>
      </c>
      <c r="J28" s="40">
        <f t="shared" si="18"/>
        <v>829.9207243460772</v>
      </c>
      <c r="K28" s="40">
        <f t="shared" si="1"/>
        <v>10325740.54</v>
      </c>
      <c r="L28" s="40">
        <f t="shared" si="2"/>
        <v>6925.379302481555</v>
      </c>
      <c r="M28" s="40">
        <f t="shared" si="3"/>
        <v>1237411.8000000012</v>
      </c>
      <c r="N28" s="40">
        <f t="shared" si="4"/>
        <v>829.9207243460772</v>
      </c>
      <c r="O28" s="38">
        <f>+'2010 program exp'!S24</f>
        <v>11134016.729999999</v>
      </c>
      <c r="P28" s="119">
        <v>10212</v>
      </c>
      <c r="Q28" s="40">
        <f t="shared" si="19"/>
        <v>11144228.729999999</v>
      </c>
      <c r="R28" s="41">
        <f>+Local!O28</f>
        <v>1083706.7299999988</v>
      </c>
      <c r="S28" s="41">
        <f t="shared" si="20"/>
        <v>1093918.7299999988</v>
      </c>
      <c r="T28" s="23">
        <v>1557</v>
      </c>
      <c r="U28" s="41">
        <f t="shared" si="5"/>
        <v>7150.942023121386</v>
      </c>
      <c r="V28" s="41">
        <f t="shared" si="6"/>
        <v>7157.5007899807315</v>
      </c>
      <c r="W28" s="40">
        <f t="shared" si="7"/>
        <v>696.02230571612</v>
      </c>
      <c r="X28" s="40">
        <f t="shared" si="21"/>
        <v>702.5810725754649</v>
      </c>
      <c r="Y28" s="38">
        <f t="shared" si="8"/>
        <v>808276.1899999995</v>
      </c>
      <c r="Z28" s="38">
        <f t="shared" si="9"/>
        <v>225.56272063983124</v>
      </c>
      <c r="AA28" s="38">
        <f t="shared" si="10"/>
        <v>818488.1899999995</v>
      </c>
      <c r="AB28" s="38">
        <f t="shared" si="11"/>
        <v>232.1214874991765</v>
      </c>
      <c r="AC28" s="38">
        <f t="shared" si="12"/>
        <v>-153705.0700000024</v>
      </c>
      <c r="AD28" s="38">
        <f t="shared" si="13"/>
        <v>-133.8984186299573</v>
      </c>
      <c r="AE28" s="38">
        <f t="shared" si="14"/>
        <v>-143493.0700000024</v>
      </c>
      <c r="AF28" s="38">
        <f t="shared" si="15"/>
        <v>-127.33965177061236</v>
      </c>
      <c r="AG28" s="78" t="str">
        <f t="shared" si="22"/>
        <v>Met MOE</v>
      </c>
      <c r="AH28" s="42" t="str">
        <f t="shared" si="23"/>
        <v>Met MOE</v>
      </c>
      <c r="AI28" s="42" t="str">
        <f t="shared" si="24"/>
        <v>Met MOE</v>
      </c>
      <c r="AJ28" s="42" t="str">
        <f t="shared" si="16"/>
        <v>Met MOE</v>
      </c>
      <c r="AK28" s="43" t="str">
        <f t="shared" si="26"/>
        <v>Failed Local Test</v>
      </c>
      <c r="AL28" s="43" t="str">
        <f>IF(AD28&gt;=0,"Met MOE","Failed Local per Pupil")</f>
        <v>Failed Local per Pupil</v>
      </c>
      <c r="AM28" s="43" t="str">
        <f t="shared" si="27"/>
        <v>Failed Local Test</v>
      </c>
      <c r="AN28" s="43" t="str">
        <f t="shared" si="28"/>
        <v>Failed Local per Pupil</v>
      </c>
      <c r="AO28" s="43" t="str">
        <f>#VALUE!</f>
        <v>Met MOE</v>
      </c>
      <c r="AP28" s="134"/>
    </row>
    <row r="29" spans="1:42" ht="15.75">
      <c r="A29" s="36" t="s">
        <v>48</v>
      </c>
      <c r="B29" s="37" t="s">
        <v>49</v>
      </c>
      <c r="C29" s="38">
        <f>+'2009 program exp'!U25</f>
        <v>881311.5900000001</v>
      </c>
      <c r="D29" s="75">
        <f>+Local!I29</f>
        <v>399550.24000000005</v>
      </c>
      <c r="E29" s="38">
        <v>173210.5</v>
      </c>
      <c r="F29" s="38">
        <f t="shared" si="29"/>
        <v>708101.0900000001</v>
      </c>
      <c r="G29" s="38">
        <f t="shared" si="17"/>
        <v>226339.74000000005</v>
      </c>
      <c r="H29" s="39">
        <v>160</v>
      </c>
      <c r="I29" s="38">
        <f t="shared" si="0"/>
        <v>4425.631812500001</v>
      </c>
      <c r="J29" s="40">
        <f t="shared" si="18"/>
        <v>1414.6233750000004</v>
      </c>
      <c r="K29" s="40">
        <f t="shared" si="1"/>
        <v>606311.5583125001</v>
      </c>
      <c r="L29" s="40">
        <f t="shared" si="2"/>
        <v>3789.447239453126</v>
      </c>
      <c r="M29" s="40">
        <f t="shared" si="3"/>
        <v>193803.40237500003</v>
      </c>
      <c r="N29" s="40">
        <f t="shared" si="4"/>
        <v>1211.2712648437503</v>
      </c>
      <c r="O29" s="38">
        <f>+'2010 program exp'!S25</f>
        <v>791628.66</v>
      </c>
      <c r="P29" s="119"/>
      <c r="Q29" s="40">
        <f t="shared" si="19"/>
        <v>791628.66</v>
      </c>
      <c r="R29" s="41">
        <f>+Local!O29</f>
        <v>272316.66000000003</v>
      </c>
      <c r="S29" s="41">
        <f t="shared" si="20"/>
        <v>272316.66000000003</v>
      </c>
      <c r="T29" s="23">
        <v>137</v>
      </c>
      <c r="U29" s="41">
        <f t="shared" si="5"/>
        <v>5778.3113868613145</v>
      </c>
      <c r="V29" s="41">
        <f t="shared" si="6"/>
        <v>5778.3113868613145</v>
      </c>
      <c r="W29" s="40">
        <f t="shared" si="7"/>
        <v>1987.7128467153286</v>
      </c>
      <c r="X29" s="40">
        <f t="shared" si="21"/>
        <v>1987.7128467153286</v>
      </c>
      <c r="Y29" s="38">
        <f t="shared" si="8"/>
        <v>83527.56999999995</v>
      </c>
      <c r="Z29" s="38">
        <f t="shared" si="9"/>
        <v>1352.6795743613138</v>
      </c>
      <c r="AA29" s="38">
        <f t="shared" si="10"/>
        <v>185317.1016874999</v>
      </c>
      <c r="AB29" s="38">
        <f t="shared" si="11"/>
        <v>1988.8641474081887</v>
      </c>
      <c r="AC29" s="38">
        <f t="shared" si="12"/>
        <v>45976.919999999984</v>
      </c>
      <c r="AD29" s="38">
        <f t="shared" si="13"/>
        <v>573.0894717153283</v>
      </c>
      <c r="AE29" s="38">
        <f t="shared" si="14"/>
        <v>78513.257625</v>
      </c>
      <c r="AF29" s="38">
        <f t="shared" si="15"/>
        <v>776.4415818715784</v>
      </c>
      <c r="AG29" s="78" t="str">
        <f t="shared" si="22"/>
        <v>Met MOE</v>
      </c>
      <c r="AH29" s="42" t="str">
        <f t="shared" si="23"/>
        <v>Met MOE</v>
      </c>
      <c r="AI29" s="42" t="str">
        <f t="shared" si="24"/>
        <v>Met MOE</v>
      </c>
      <c r="AJ29" s="42" t="str">
        <f t="shared" si="16"/>
        <v>Met MOE</v>
      </c>
      <c r="AK29" s="43" t="str">
        <f t="shared" si="26"/>
        <v>Met MOE</v>
      </c>
      <c r="AL29" s="43" t="str">
        <f>IF(AD29&gt;=0,"Met MOE","Failed Local per Pupil")</f>
        <v>Met MOE</v>
      </c>
      <c r="AM29" s="43" t="str">
        <f t="shared" si="27"/>
        <v>Met MOE</v>
      </c>
      <c r="AN29" s="43" t="str">
        <f t="shared" si="28"/>
        <v>Met MOE</v>
      </c>
      <c r="AO29" s="43" t="str">
        <f>#VALUE!</f>
        <v>Met MOE</v>
      </c>
      <c r="AP29" s="134"/>
    </row>
    <row r="30" spans="1:42" ht="15.75">
      <c r="A30" s="36" t="s">
        <v>50</v>
      </c>
      <c r="B30" s="37" t="s">
        <v>51</v>
      </c>
      <c r="C30" s="38">
        <f>+'2009 program exp'!U26</f>
        <v>30651249.910000004</v>
      </c>
      <c r="D30" s="75">
        <f>+Local!I30</f>
        <v>12018172.710000005</v>
      </c>
      <c r="E30" s="38">
        <v>3826606</v>
      </c>
      <c r="F30" s="38">
        <f t="shared" si="29"/>
        <v>26824643.910000004</v>
      </c>
      <c r="G30" s="38">
        <f t="shared" si="17"/>
        <v>8191566.710000005</v>
      </c>
      <c r="H30" s="39">
        <v>3736</v>
      </c>
      <c r="I30" s="38">
        <f t="shared" si="0"/>
        <v>7180.043873126339</v>
      </c>
      <c r="J30" s="40">
        <f t="shared" si="18"/>
        <v>2192.603509100644</v>
      </c>
      <c r="K30" s="40">
        <f t="shared" si="1"/>
        <v>26465641.716343686</v>
      </c>
      <c r="L30" s="40">
        <f t="shared" si="2"/>
        <v>7083.951208871436</v>
      </c>
      <c r="M30" s="40">
        <f t="shared" si="3"/>
        <v>8081936.534544973</v>
      </c>
      <c r="N30" s="40">
        <f t="shared" si="4"/>
        <v>2163.2592437218877</v>
      </c>
      <c r="O30" s="38">
        <f>+'2010 program exp'!S26</f>
        <v>29692799.990000002</v>
      </c>
      <c r="P30" s="119"/>
      <c r="Q30" s="40">
        <f t="shared" si="19"/>
        <v>29692799.990000002</v>
      </c>
      <c r="R30" s="41">
        <f>+Local!O30</f>
        <v>8563712.96</v>
      </c>
      <c r="S30" s="41">
        <f t="shared" si="20"/>
        <v>8563712.96</v>
      </c>
      <c r="T30" s="23">
        <v>3686</v>
      </c>
      <c r="U30" s="41">
        <f t="shared" si="5"/>
        <v>8055.561581660337</v>
      </c>
      <c r="V30" s="41">
        <f t="shared" si="6"/>
        <v>8055.561581660337</v>
      </c>
      <c r="W30" s="40">
        <f t="shared" si="7"/>
        <v>2323.3079110146505</v>
      </c>
      <c r="X30" s="40">
        <f t="shared" si="21"/>
        <v>2323.3079110146505</v>
      </c>
      <c r="Y30" s="38">
        <f t="shared" si="8"/>
        <v>2868156.079999998</v>
      </c>
      <c r="Z30" s="38">
        <f t="shared" si="9"/>
        <v>875.5177085339974</v>
      </c>
      <c r="AA30" s="38">
        <f t="shared" si="10"/>
        <v>3227158.273656316</v>
      </c>
      <c r="AB30" s="38">
        <f t="shared" si="11"/>
        <v>971.6103727889003</v>
      </c>
      <c r="AC30" s="38">
        <f t="shared" si="12"/>
        <v>372146.2499999963</v>
      </c>
      <c r="AD30" s="38">
        <f t="shared" si="13"/>
        <v>130.70440191400667</v>
      </c>
      <c r="AE30" s="38">
        <f t="shared" si="14"/>
        <v>481776.4254550282</v>
      </c>
      <c r="AF30" s="38">
        <f t="shared" si="15"/>
        <v>160.04866729276273</v>
      </c>
      <c r="AG30" s="78" t="str">
        <f t="shared" si="22"/>
        <v>Met MOE</v>
      </c>
      <c r="AH30" s="42" t="str">
        <f t="shared" si="23"/>
        <v>Met MOE</v>
      </c>
      <c r="AI30" s="42" t="str">
        <f t="shared" si="24"/>
        <v>Met MOE</v>
      </c>
      <c r="AJ30" s="42" t="str">
        <f t="shared" si="16"/>
        <v>Met MOE</v>
      </c>
      <c r="AK30" s="43" t="str">
        <f t="shared" si="26"/>
        <v>Met MOE</v>
      </c>
      <c r="AL30" s="43" t="str">
        <f>IF(AD30&gt;=0,"Met MOE","Failed Local per Pupil")</f>
        <v>Met MOE</v>
      </c>
      <c r="AM30" s="43" t="str">
        <f t="shared" si="27"/>
        <v>Met MOE</v>
      </c>
      <c r="AN30" s="43" t="str">
        <f t="shared" si="28"/>
        <v>Met MOE</v>
      </c>
      <c r="AO30" s="43" t="str">
        <f>#VALUE!</f>
        <v>Met MOE</v>
      </c>
      <c r="AP30" s="134"/>
    </row>
    <row r="31" spans="1:42" ht="15.75">
      <c r="A31" s="36" t="s">
        <v>52</v>
      </c>
      <c r="B31" s="37" t="s">
        <v>53</v>
      </c>
      <c r="C31" s="38">
        <f>+'2009 program exp'!U27</f>
        <v>512901.27</v>
      </c>
      <c r="D31" s="75">
        <f>+Local!I31</f>
        <v>9917.57</v>
      </c>
      <c r="E31" s="38">
        <v>86735</v>
      </c>
      <c r="F31" s="38">
        <f t="shared" si="29"/>
        <v>426166.27</v>
      </c>
      <c r="G31" s="38">
        <f t="shared" si="17"/>
        <v>-76817.43</v>
      </c>
      <c r="H31" s="39">
        <v>111</v>
      </c>
      <c r="I31" s="38">
        <f t="shared" si="0"/>
        <v>3839.335765765766</v>
      </c>
      <c r="J31" s="40">
        <f t="shared" si="18"/>
        <v>-692.0489189189188</v>
      </c>
      <c r="K31" s="40">
        <f t="shared" si="1"/>
        <v>387772.9123423424</v>
      </c>
      <c r="L31" s="40">
        <f t="shared" si="2"/>
        <v>3493.449660741823</v>
      </c>
      <c r="M31" s="40">
        <f t="shared" si="3"/>
        <v>-69896.9408108108</v>
      </c>
      <c r="N31" s="40">
        <f t="shared" si="4"/>
        <v>-629.702169466764</v>
      </c>
      <c r="O31" s="38">
        <f>+'2010 program exp'!S27</f>
        <v>609653.8099999999</v>
      </c>
      <c r="P31" s="119"/>
      <c r="Q31" s="40">
        <f t="shared" si="19"/>
        <v>609653.8099999999</v>
      </c>
      <c r="R31" s="41">
        <f>+Local!O31</f>
        <v>38343.80999999998</v>
      </c>
      <c r="S31" s="41">
        <f t="shared" si="20"/>
        <v>38343.80999999998</v>
      </c>
      <c r="T31" s="23">
        <v>101</v>
      </c>
      <c r="U31" s="41">
        <f t="shared" si="5"/>
        <v>6036.176336633663</v>
      </c>
      <c r="V31" s="41">
        <f t="shared" si="6"/>
        <v>6036.176336633663</v>
      </c>
      <c r="W31" s="40">
        <f t="shared" si="7"/>
        <v>379.64168316831666</v>
      </c>
      <c r="X31" s="40">
        <f t="shared" si="21"/>
        <v>379.64168316831666</v>
      </c>
      <c r="Y31" s="38">
        <f t="shared" si="8"/>
        <v>183487.53999999992</v>
      </c>
      <c r="Z31" s="38">
        <f t="shared" si="9"/>
        <v>2196.8405708678965</v>
      </c>
      <c r="AA31" s="38">
        <f t="shared" si="10"/>
        <v>221880.89765765757</v>
      </c>
      <c r="AB31" s="38">
        <f t="shared" si="11"/>
        <v>2542.7266758918395</v>
      </c>
      <c r="AC31" s="38">
        <f t="shared" si="12"/>
        <v>115161.23999999998</v>
      </c>
      <c r="AD31" s="38">
        <f t="shared" si="13"/>
        <v>1071.6906020872354</v>
      </c>
      <c r="AE31" s="38">
        <f t="shared" si="14"/>
        <v>108240.75081081079</v>
      </c>
      <c r="AF31" s="38">
        <f t="shared" si="15"/>
        <v>1009.3438526350806</v>
      </c>
      <c r="AG31" s="78" t="str">
        <f t="shared" si="22"/>
        <v>Met MOE</v>
      </c>
      <c r="AH31" s="42" t="str">
        <f t="shared" si="23"/>
        <v>Met MOE</v>
      </c>
      <c r="AI31" s="42" t="str">
        <f t="shared" si="24"/>
        <v>Met MOE</v>
      </c>
      <c r="AJ31" s="42" t="str">
        <f t="shared" si="16"/>
        <v>Met MOE</v>
      </c>
      <c r="AK31" s="43" t="str">
        <f t="shared" si="26"/>
        <v>Met MOE</v>
      </c>
      <c r="AL31" s="43" t="str">
        <f>IF(AD31&gt;=0,"Met MOE","Failed Local per Pupil")</f>
        <v>Met MOE</v>
      </c>
      <c r="AM31" s="43" t="str">
        <f t="shared" si="27"/>
        <v>Met MOE</v>
      </c>
      <c r="AN31" s="43" t="str">
        <f t="shared" si="28"/>
        <v>Met MOE</v>
      </c>
      <c r="AO31" s="43" t="str">
        <f>#VALUE!</f>
        <v>Met MOE</v>
      </c>
      <c r="AP31" s="134"/>
    </row>
    <row r="32" spans="1:42" ht="15.75">
      <c r="A32" s="36" t="s">
        <v>54</v>
      </c>
      <c r="B32" s="37" t="s">
        <v>55</v>
      </c>
      <c r="C32" s="38">
        <f>+'2009 program exp'!U28</f>
        <v>3059224.7600000002</v>
      </c>
      <c r="D32" s="75">
        <f>+Local!I32</f>
        <v>914017.7600000002</v>
      </c>
      <c r="E32" s="38">
        <v>281796</v>
      </c>
      <c r="F32" s="38">
        <f t="shared" si="29"/>
        <v>2777428.7600000002</v>
      </c>
      <c r="G32" s="38">
        <f t="shared" si="17"/>
        <v>632221.7600000002</v>
      </c>
      <c r="H32" s="39">
        <v>412</v>
      </c>
      <c r="I32" s="38">
        <f t="shared" si="0"/>
        <v>6741.331941747573</v>
      </c>
      <c r="J32" s="40">
        <f t="shared" si="18"/>
        <v>1534.518834951457</v>
      </c>
      <c r="K32" s="40">
        <f t="shared" si="1"/>
        <v>2595412.797572816</v>
      </c>
      <c r="L32" s="40">
        <f t="shared" si="2"/>
        <v>6299.545625176737</v>
      </c>
      <c r="M32" s="40">
        <f t="shared" si="3"/>
        <v>590789.7514563109</v>
      </c>
      <c r="N32" s="40">
        <f t="shared" si="4"/>
        <v>1433.9557074182303</v>
      </c>
      <c r="O32" s="38">
        <f>+'2010 program exp'!S28</f>
        <v>2664137.52</v>
      </c>
      <c r="P32" s="119"/>
      <c r="Q32" s="40">
        <f t="shared" si="19"/>
        <v>2664137.52</v>
      </c>
      <c r="R32" s="41">
        <f>+Local!O32</f>
        <v>393321.63</v>
      </c>
      <c r="S32" s="41">
        <f t="shared" si="20"/>
        <v>393321.63</v>
      </c>
      <c r="T32" s="23">
        <v>385</v>
      </c>
      <c r="U32" s="41">
        <f t="shared" si="5"/>
        <v>6919.837714285714</v>
      </c>
      <c r="V32" s="41">
        <f t="shared" si="6"/>
        <v>6919.837714285714</v>
      </c>
      <c r="W32" s="40">
        <f t="shared" si="7"/>
        <v>1021.6146233766234</v>
      </c>
      <c r="X32" s="40">
        <f t="shared" si="21"/>
        <v>1021.6146233766234</v>
      </c>
      <c r="Y32" s="38">
        <f t="shared" si="8"/>
        <v>-113291.24000000022</v>
      </c>
      <c r="Z32" s="38">
        <f t="shared" si="9"/>
        <v>178.50577253814117</v>
      </c>
      <c r="AA32" s="38">
        <f t="shared" si="10"/>
        <v>68724.72242718423</v>
      </c>
      <c r="AB32" s="38">
        <f t="shared" si="11"/>
        <v>620.292089108977</v>
      </c>
      <c r="AC32" s="38">
        <f t="shared" si="12"/>
        <v>-238900.13000000024</v>
      </c>
      <c r="AD32" s="38">
        <f t="shared" si="13"/>
        <v>-512.9042115748335</v>
      </c>
      <c r="AE32" s="38">
        <f t="shared" si="14"/>
        <v>-197468.12145631085</v>
      </c>
      <c r="AF32" s="38">
        <f t="shared" si="15"/>
        <v>-412.3410840416069</v>
      </c>
      <c r="AG32" s="78" t="str">
        <f t="shared" si="22"/>
        <v>Failed Aggregate MOE</v>
      </c>
      <c r="AH32" s="42" t="str">
        <f t="shared" si="23"/>
        <v>Met MOE</v>
      </c>
      <c r="AI32" s="42" t="str">
        <f t="shared" si="24"/>
        <v>Met MOE</v>
      </c>
      <c r="AJ32" s="42" t="str">
        <f t="shared" si="16"/>
        <v>Met MOE</v>
      </c>
      <c r="AK32" s="43" t="str">
        <f t="shared" si="26"/>
        <v>Failed Local Test</v>
      </c>
      <c r="AL32" s="43" t="str">
        <f>IF(AD32&gt;=0,"Met MOE","Failed Local per Pupil")</f>
        <v>Failed Local per Pupil</v>
      </c>
      <c r="AM32" s="43" t="str">
        <f t="shared" si="27"/>
        <v>Failed Local Test</v>
      </c>
      <c r="AN32" s="43" t="str">
        <f t="shared" si="28"/>
        <v>Failed Local per Pupil</v>
      </c>
      <c r="AO32" s="43" t="str">
        <f>#VALUE!</f>
        <v>Met MOE</v>
      </c>
      <c r="AP32" s="134"/>
    </row>
    <row r="33" spans="1:42" ht="15.75">
      <c r="A33" s="131" t="s">
        <v>56</v>
      </c>
      <c r="B33" s="130" t="s">
        <v>57</v>
      </c>
      <c r="C33" s="118">
        <f>+'2009 program exp'!U29</f>
        <v>34681754.33999999</v>
      </c>
      <c r="D33" s="121">
        <f>+Local!I33</f>
        <v>14095548.339999985</v>
      </c>
      <c r="E33" s="118">
        <v>3466480</v>
      </c>
      <c r="F33" s="118">
        <f t="shared" si="29"/>
        <v>31215274.33999999</v>
      </c>
      <c r="G33" s="118">
        <f t="shared" si="17"/>
        <v>10629068.339999985</v>
      </c>
      <c r="H33" s="122">
        <v>4229</v>
      </c>
      <c r="I33" s="118">
        <f t="shared" si="0"/>
        <v>7381.242454480962</v>
      </c>
      <c r="J33" s="123">
        <f t="shared" si="18"/>
        <v>2513.376292267672</v>
      </c>
      <c r="K33" s="123">
        <f t="shared" si="1"/>
        <v>31215274.33999999</v>
      </c>
      <c r="L33" s="123">
        <f t="shared" si="2"/>
        <v>7381.242454480962</v>
      </c>
      <c r="M33" s="123">
        <f t="shared" si="3"/>
        <v>10629068.339999985</v>
      </c>
      <c r="N33" s="123">
        <f t="shared" si="4"/>
        <v>2513.376292267672</v>
      </c>
      <c r="O33" s="118">
        <f>+'2010 program exp'!S29</f>
        <v>29236829.3</v>
      </c>
      <c r="P33" s="124">
        <v>167324</v>
      </c>
      <c r="Q33" s="123">
        <f t="shared" si="19"/>
        <v>29404153.3</v>
      </c>
      <c r="R33" s="125">
        <f>+Local!O33</f>
        <v>6771779.299999999</v>
      </c>
      <c r="S33" s="125">
        <f t="shared" si="20"/>
        <v>6939103.299999999</v>
      </c>
      <c r="T33" s="126">
        <v>4277</v>
      </c>
      <c r="U33" s="125">
        <f t="shared" si="5"/>
        <v>6835.826350245499</v>
      </c>
      <c r="V33" s="125">
        <f t="shared" si="6"/>
        <v>6874.948164601356</v>
      </c>
      <c r="W33" s="123">
        <f t="shared" si="7"/>
        <v>1583.301215805471</v>
      </c>
      <c r="X33" s="123">
        <f t="shared" si="21"/>
        <v>1622.4230301613277</v>
      </c>
      <c r="Y33" s="118">
        <f t="shared" si="8"/>
        <v>-1978445.039999988</v>
      </c>
      <c r="Z33" s="118">
        <f t="shared" si="9"/>
        <v>-545.4161042354626</v>
      </c>
      <c r="AA33" s="118">
        <f t="shared" si="10"/>
        <v>-1811121.039999988</v>
      </c>
      <c r="AB33" s="118">
        <f t="shared" si="11"/>
        <v>-506.29428987960546</v>
      </c>
      <c r="AC33" s="118">
        <f t="shared" si="12"/>
        <v>-3857289.039999986</v>
      </c>
      <c r="AD33" s="118">
        <f t="shared" si="13"/>
        <v>-930.075076462201</v>
      </c>
      <c r="AE33" s="118">
        <f t="shared" si="14"/>
        <v>-3689965.039999986</v>
      </c>
      <c r="AF33" s="118">
        <f t="shared" si="15"/>
        <v>-890.9532621063443</v>
      </c>
      <c r="AG33" s="78" t="str">
        <f t="shared" si="22"/>
        <v>Failed Aggregate MOE</v>
      </c>
      <c r="AH33" s="42" t="str">
        <f t="shared" si="23"/>
        <v>Failed PPC</v>
      </c>
      <c r="AI33" s="42" t="str">
        <f t="shared" si="24"/>
        <v>Failed Reduced Student Aggegate</v>
      </c>
      <c r="AJ33" s="42" t="str">
        <f t="shared" si="16"/>
        <v>Failed PPC</v>
      </c>
      <c r="AK33" s="43" t="str">
        <f t="shared" si="26"/>
        <v>Failed Local Test</v>
      </c>
      <c r="AL33" s="129" t="str">
        <f>IF(AD33&gt;=0,"Met MOE","Failed Local per Pupil")</f>
        <v>Failed Local per Pupil</v>
      </c>
      <c r="AM33" s="129" t="str">
        <f t="shared" si="27"/>
        <v>Failed Local Test</v>
      </c>
      <c r="AN33" s="129" t="str">
        <f t="shared" si="28"/>
        <v>Failed Local per Pupil</v>
      </c>
      <c r="AO33" s="129" t="str">
        <f>#VALUE!</f>
        <v>Did Not Meet MOE</v>
      </c>
      <c r="AP33" s="133">
        <v>-1811121.04</v>
      </c>
    </row>
    <row r="34" spans="1:42" ht="15.75">
      <c r="A34" s="131" t="s">
        <v>58</v>
      </c>
      <c r="B34" s="130" t="s">
        <v>59</v>
      </c>
      <c r="C34" s="118">
        <f>+'2009 program exp'!U30</f>
        <v>14508055.33000001</v>
      </c>
      <c r="D34" s="121">
        <f>+Local!I34</f>
        <v>6789472.330000008</v>
      </c>
      <c r="E34" s="118" t="s">
        <v>736</v>
      </c>
      <c r="F34" s="118">
        <f t="shared" si="29"/>
        <v>14508055.33000001</v>
      </c>
      <c r="G34" s="118">
        <f t="shared" si="17"/>
        <v>6789472.330000008</v>
      </c>
      <c r="H34" s="122">
        <v>1567</v>
      </c>
      <c r="I34" s="118">
        <f t="shared" si="0"/>
        <v>9258.490957243146</v>
      </c>
      <c r="J34" s="123">
        <f t="shared" si="18"/>
        <v>4332.783873643911</v>
      </c>
      <c r="K34" s="123">
        <f t="shared" si="1"/>
        <v>14128457.20075304</v>
      </c>
      <c r="L34" s="123">
        <f t="shared" si="2"/>
        <v>9016.245820518852</v>
      </c>
      <c r="M34" s="123">
        <f t="shared" si="3"/>
        <v>6611828.191180608</v>
      </c>
      <c r="N34" s="123">
        <f t="shared" si="4"/>
        <v>4219.418118175245</v>
      </c>
      <c r="O34" s="118">
        <f>+'2010 program exp'!S30</f>
        <v>13571733</v>
      </c>
      <c r="P34" s="124"/>
      <c r="Q34" s="123">
        <f t="shared" si="19"/>
        <v>13571733</v>
      </c>
      <c r="R34" s="125">
        <f>+Local!O34</f>
        <v>5092622</v>
      </c>
      <c r="S34" s="125">
        <f t="shared" si="20"/>
        <v>5092622</v>
      </c>
      <c r="T34" s="126">
        <v>1526</v>
      </c>
      <c r="U34" s="125">
        <f t="shared" si="5"/>
        <v>8893.665137614678</v>
      </c>
      <c r="V34" s="125">
        <f t="shared" si="6"/>
        <v>8893.665137614678</v>
      </c>
      <c r="W34" s="123">
        <f t="shared" si="7"/>
        <v>3337.235910878113</v>
      </c>
      <c r="X34" s="123">
        <f t="shared" si="21"/>
        <v>3337.235910878113</v>
      </c>
      <c r="Y34" s="118">
        <f t="shared" si="8"/>
        <v>-936322.3300000094</v>
      </c>
      <c r="Z34" s="118">
        <f t="shared" si="9"/>
        <v>-364.8258196284678</v>
      </c>
      <c r="AA34" s="118">
        <f t="shared" si="10"/>
        <v>-556724.2007530406</v>
      </c>
      <c r="AB34" s="118">
        <f t="shared" si="11"/>
        <v>-122.58068290417395</v>
      </c>
      <c r="AC34" s="118">
        <f t="shared" si="12"/>
        <v>-1696850.3300000085</v>
      </c>
      <c r="AD34" s="118">
        <f t="shared" si="13"/>
        <v>-995.5479627657978</v>
      </c>
      <c r="AE34" s="118">
        <f t="shared" si="14"/>
        <v>-1519206.1911806082</v>
      </c>
      <c r="AF34" s="118">
        <f t="shared" si="15"/>
        <v>-882.1822072971318</v>
      </c>
      <c r="AG34" s="78" t="str">
        <f t="shared" si="22"/>
        <v>Failed Aggregate MOE</v>
      </c>
      <c r="AH34" s="42" t="str">
        <f t="shared" si="23"/>
        <v>Failed PPC</v>
      </c>
      <c r="AI34" s="42" t="str">
        <f t="shared" si="24"/>
        <v>Failed Reduced Student Aggegate</v>
      </c>
      <c r="AJ34" s="42" t="str">
        <f t="shared" si="16"/>
        <v>Failed PPC</v>
      </c>
      <c r="AK34" s="43" t="str">
        <f t="shared" si="26"/>
        <v>Failed Local Test</v>
      </c>
      <c r="AL34" s="129" t="str">
        <f>IF(AD34&gt;=0,"Met MOE","Failed Local per Pupil")</f>
        <v>Failed Local per Pupil</v>
      </c>
      <c r="AM34" s="129" t="str">
        <f t="shared" si="27"/>
        <v>Failed Local Test</v>
      </c>
      <c r="AN34" s="129" t="str">
        <f t="shared" si="28"/>
        <v>Failed Local per Pupil</v>
      </c>
      <c r="AO34" s="129" t="str">
        <f>#VALUE!</f>
        <v>Did Not Meet MOE</v>
      </c>
      <c r="AP34" s="133">
        <v>-556724.2</v>
      </c>
    </row>
    <row r="35" spans="1:42" ht="15.75">
      <c r="A35" s="36" t="s">
        <v>60</v>
      </c>
      <c r="B35" s="37" t="s">
        <v>61</v>
      </c>
      <c r="C35" s="38">
        <f>+'2009 program exp'!U31</f>
        <v>181049.30000000002</v>
      </c>
      <c r="D35" s="75">
        <f>+Local!I35</f>
        <v>177611.30000000002</v>
      </c>
      <c r="E35" s="38">
        <v>34426.5</v>
      </c>
      <c r="F35" s="38">
        <f t="shared" si="29"/>
        <v>146622.80000000002</v>
      </c>
      <c r="G35" s="38">
        <f t="shared" si="17"/>
        <v>143184.80000000002</v>
      </c>
      <c r="H35" s="39">
        <v>47</v>
      </c>
      <c r="I35" s="38">
        <f t="shared" si="0"/>
        <v>3119.6340425531916</v>
      </c>
      <c r="J35" s="40">
        <f t="shared" si="18"/>
        <v>3046.485106382979</v>
      </c>
      <c r="K35" s="40">
        <f t="shared" si="1"/>
        <v>115426.4595744681</v>
      </c>
      <c r="L35" s="40">
        <f t="shared" si="2"/>
        <v>2455.8821186057044</v>
      </c>
      <c r="M35" s="40">
        <f t="shared" si="3"/>
        <v>112719.94893617023</v>
      </c>
      <c r="N35" s="40">
        <f t="shared" si="4"/>
        <v>2398.2967858759625</v>
      </c>
      <c r="O35" s="38">
        <f>+'2010 program exp'!S31</f>
        <v>197094.53999999998</v>
      </c>
      <c r="P35" s="119"/>
      <c r="Q35" s="40">
        <f t="shared" si="19"/>
        <v>197094.53999999998</v>
      </c>
      <c r="R35" s="41">
        <f>+Local!O35</f>
        <v>3334.6899999999996</v>
      </c>
      <c r="S35" s="41">
        <f t="shared" si="20"/>
        <v>3334.6899999999996</v>
      </c>
      <c r="T35" s="23">
        <v>37</v>
      </c>
      <c r="U35" s="41">
        <f t="shared" si="5"/>
        <v>5326.879459459459</v>
      </c>
      <c r="V35" s="41">
        <f t="shared" si="6"/>
        <v>5326.879459459459</v>
      </c>
      <c r="W35" s="40">
        <f t="shared" si="7"/>
        <v>90.12675675675675</v>
      </c>
      <c r="X35" s="40">
        <f t="shared" si="21"/>
        <v>90.12675675675675</v>
      </c>
      <c r="Y35" s="38">
        <f t="shared" si="8"/>
        <v>50471.73999999996</v>
      </c>
      <c r="Z35" s="38">
        <f t="shared" si="9"/>
        <v>2207.2454169062676</v>
      </c>
      <c r="AA35" s="38">
        <f t="shared" si="10"/>
        <v>81668.08042553188</v>
      </c>
      <c r="AB35" s="38">
        <f t="shared" si="11"/>
        <v>2870.997340853755</v>
      </c>
      <c r="AC35" s="38">
        <f t="shared" si="12"/>
        <v>-139850.11000000002</v>
      </c>
      <c r="AD35" s="38">
        <f t="shared" si="13"/>
        <v>-2956.3583496262227</v>
      </c>
      <c r="AE35" s="38">
        <f t="shared" si="14"/>
        <v>-109385.25893617023</v>
      </c>
      <c r="AF35" s="38">
        <f t="shared" si="15"/>
        <v>-2308.170029119206</v>
      </c>
      <c r="AG35" s="78" t="str">
        <f t="shared" si="22"/>
        <v>Met MOE</v>
      </c>
      <c r="AH35" s="42" t="str">
        <f t="shared" si="23"/>
        <v>Met MOE</v>
      </c>
      <c r="AI35" s="42" t="str">
        <f t="shared" si="24"/>
        <v>Met MOE</v>
      </c>
      <c r="AJ35" s="42" t="str">
        <f t="shared" si="16"/>
        <v>Met MOE</v>
      </c>
      <c r="AK35" s="43" t="str">
        <f t="shared" si="26"/>
        <v>Failed Local Test</v>
      </c>
      <c r="AL35" s="43" t="str">
        <f>IF(AD35&gt;=0,"Met MOE","Failed Local per Pupil")</f>
        <v>Failed Local per Pupil</v>
      </c>
      <c r="AM35" s="43" t="str">
        <f t="shared" si="27"/>
        <v>Failed Local Test</v>
      </c>
      <c r="AN35" s="43" t="str">
        <f t="shared" si="28"/>
        <v>Failed Local per Pupil</v>
      </c>
      <c r="AO35" s="43" t="str">
        <f>#VALUE!</f>
        <v>Met MOE</v>
      </c>
      <c r="AP35" s="134"/>
    </row>
    <row r="36" spans="1:42" ht="15.75">
      <c r="A36" s="36" t="s">
        <v>62</v>
      </c>
      <c r="B36" s="37" t="s">
        <v>63</v>
      </c>
      <c r="C36" s="38">
        <f>+'2009 program exp'!U32</f>
        <v>39760706.85000002</v>
      </c>
      <c r="D36" s="75">
        <f>+Local!I36</f>
        <v>17563474.850000024</v>
      </c>
      <c r="E36" s="38" t="s">
        <v>736</v>
      </c>
      <c r="F36" s="38">
        <f t="shared" si="29"/>
        <v>39760706.85000002</v>
      </c>
      <c r="G36" s="38">
        <f t="shared" si="17"/>
        <v>17563474.850000024</v>
      </c>
      <c r="H36" s="39">
        <v>4636</v>
      </c>
      <c r="I36" s="38">
        <f t="shared" si="0"/>
        <v>8576.511399913723</v>
      </c>
      <c r="J36" s="40">
        <f t="shared" si="18"/>
        <v>3788.4975949094096</v>
      </c>
      <c r="K36" s="40">
        <f t="shared" si="1"/>
        <v>39760706.85000002</v>
      </c>
      <c r="L36" s="40">
        <f t="shared" si="2"/>
        <v>8576.511399913723</v>
      </c>
      <c r="M36" s="40">
        <f t="shared" si="3"/>
        <v>17563474.850000024</v>
      </c>
      <c r="N36" s="40">
        <f t="shared" si="4"/>
        <v>3788.4975949094096</v>
      </c>
      <c r="O36" s="38">
        <f>+'2010 program exp'!S32</f>
        <v>41297899.18</v>
      </c>
      <c r="P36" s="119"/>
      <c r="Q36" s="40">
        <f t="shared" si="19"/>
        <v>41297899.18</v>
      </c>
      <c r="R36" s="41">
        <f>+Local!O36</f>
        <v>16284702.18</v>
      </c>
      <c r="S36" s="41">
        <f t="shared" si="20"/>
        <v>16284702.18</v>
      </c>
      <c r="T36" s="23">
        <v>4658</v>
      </c>
      <c r="U36" s="41">
        <f t="shared" si="5"/>
        <v>8866.015281236581</v>
      </c>
      <c r="V36" s="41">
        <f t="shared" si="6"/>
        <v>8866.015281236581</v>
      </c>
      <c r="W36" s="40">
        <f t="shared" si="7"/>
        <v>3496.071743237441</v>
      </c>
      <c r="X36" s="40">
        <f t="shared" si="21"/>
        <v>3496.071743237441</v>
      </c>
      <c r="Y36" s="38">
        <f t="shared" si="8"/>
        <v>1537192.3299999833</v>
      </c>
      <c r="Z36" s="38">
        <f t="shared" si="9"/>
        <v>289.50388132285843</v>
      </c>
      <c r="AA36" s="38">
        <f t="shared" si="10"/>
        <v>1537192.3299999833</v>
      </c>
      <c r="AB36" s="38">
        <f t="shared" si="11"/>
        <v>289.50388132285843</v>
      </c>
      <c r="AC36" s="38">
        <f t="shared" si="12"/>
        <v>-1278772.6700000241</v>
      </c>
      <c r="AD36" s="38">
        <f t="shared" si="13"/>
        <v>-292.42585167196876</v>
      </c>
      <c r="AE36" s="38">
        <f t="shared" si="14"/>
        <v>-1278772.6700000241</v>
      </c>
      <c r="AF36" s="38">
        <f t="shared" si="15"/>
        <v>-292.42585167196876</v>
      </c>
      <c r="AG36" s="78" t="str">
        <f t="shared" si="22"/>
        <v>Met MOE</v>
      </c>
      <c r="AH36" s="42" t="str">
        <f t="shared" si="23"/>
        <v>Met MOE</v>
      </c>
      <c r="AI36" s="42" t="str">
        <f t="shared" si="24"/>
        <v>Met MOE</v>
      </c>
      <c r="AJ36" s="42" t="str">
        <f t="shared" si="16"/>
        <v>Met MOE</v>
      </c>
      <c r="AK36" s="43" t="str">
        <f t="shared" si="26"/>
        <v>Failed Local Test</v>
      </c>
      <c r="AL36" s="43" t="str">
        <f>IF(AD36&gt;=0,"Met MOE","Failed Local per Pupil")</f>
        <v>Failed Local per Pupil</v>
      </c>
      <c r="AM36" s="43" t="str">
        <f t="shared" si="27"/>
        <v>Failed Local Test</v>
      </c>
      <c r="AN36" s="43" t="str">
        <f t="shared" si="28"/>
        <v>Failed Local per Pupil</v>
      </c>
      <c r="AO36" s="43" t="str">
        <f>#VALUE!</f>
        <v>Met MOE</v>
      </c>
      <c r="AP36" s="134"/>
    </row>
    <row r="37" spans="1:42" ht="15.75">
      <c r="A37" s="36" t="s">
        <v>64</v>
      </c>
      <c r="B37" s="37" t="s">
        <v>65</v>
      </c>
      <c r="C37" s="38">
        <f>+'2009 program exp'!U33</f>
        <v>1235817.87</v>
      </c>
      <c r="D37" s="75">
        <f>+Local!I37</f>
        <v>25210.56</v>
      </c>
      <c r="E37" s="38" t="s">
        <v>736</v>
      </c>
      <c r="F37" s="38">
        <f t="shared" si="29"/>
        <v>1235817.87</v>
      </c>
      <c r="G37" s="38">
        <f t="shared" si="17"/>
        <v>25210.56</v>
      </c>
      <c r="H37" s="39">
        <v>224</v>
      </c>
      <c r="I37" s="38">
        <f t="shared" si="0"/>
        <v>5517.0440625</v>
      </c>
      <c r="J37" s="40">
        <f t="shared" si="18"/>
        <v>112.54714285714286</v>
      </c>
      <c r="K37" s="40">
        <f t="shared" si="1"/>
        <v>1037204.2837500002</v>
      </c>
      <c r="L37" s="40">
        <f t="shared" si="2"/>
        <v>4630.376266741072</v>
      </c>
      <c r="M37" s="40">
        <f t="shared" si="3"/>
        <v>21158.86285714286</v>
      </c>
      <c r="N37" s="40">
        <f t="shared" si="4"/>
        <v>94.45920918367348</v>
      </c>
      <c r="O37" s="38">
        <f>+'2010 program exp'!S33</f>
        <v>973460.0300000001</v>
      </c>
      <c r="P37" s="119"/>
      <c r="Q37" s="40">
        <f t="shared" si="19"/>
        <v>973460.0300000001</v>
      </c>
      <c r="R37" s="41">
        <f>+Local!O37</f>
        <v>370.62</v>
      </c>
      <c r="S37" s="41">
        <f t="shared" si="20"/>
        <v>370.62</v>
      </c>
      <c r="T37" s="23">
        <v>188</v>
      </c>
      <c r="U37" s="41">
        <f t="shared" si="5"/>
        <v>5177.978882978724</v>
      </c>
      <c r="V37" s="41">
        <f t="shared" si="6"/>
        <v>5177.978882978724</v>
      </c>
      <c r="W37" s="40">
        <f t="shared" si="7"/>
        <v>1.9713829787234043</v>
      </c>
      <c r="X37" s="40">
        <f t="shared" si="21"/>
        <v>1.9713829787234043</v>
      </c>
      <c r="Y37" s="38">
        <f t="shared" si="8"/>
        <v>-262357.83999999997</v>
      </c>
      <c r="Z37" s="38">
        <f t="shared" si="9"/>
        <v>-339.06517952127615</v>
      </c>
      <c r="AA37" s="38">
        <f t="shared" si="10"/>
        <v>-63744.25375000003</v>
      </c>
      <c r="AB37" s="38">
        <f t="shared" si="11"/>
        <v>547.602616237652</v>
      </c>
      <c r="AC37" s="38">
        <f t="shared" si="12"/>
        <v>-24839.940000000002</v>
      </c>
      <c r="AD37" s="38">
        <f t="shared" si="13"/>
        <v>-110.57575987841946</v>
      </c>
      <c r="AE37" s="38">
        <f t="shared" si="14"/>
        <v>-20788.24285714286</v>
      </c>
      <c r="AF37" s="38">
        <f t="shared" si="15"/>
        <v>-92.48782620495008</v>
      </c>
      <c r="AG37" s="78" t="str">
        <f t="shared" si="22"/>
        <v>Failed Aggregate MOE</v>
      </c>
      <c r="AH37" s="42" t="str">
        <f t="shared" si="23"/>
        <v>Failed PPC</v>
      </c>
      <c r="AI37" s="42" t="str">
        <f t="shared" si="24"/>
        <v>Failed Reduced Student Aggegate</v>
      </c>
      <c r="AJ37" s="42" t="str">
        <f t="shared" si="16"/>
        <v>Met MOE</v>
      </c>
      <c r="AK37" s="43" t="str">
        <f t="shared" si="26"/>
        <v>Failed Local Test</v>
      </c>
      <c r="AL37" s="43" t="str">
        <f>IF(AD37&gt;=0,"Met MOE","Failed Local per Pupil")</f>
        <v>Failed Local per Pupil</v>
      </c>
      <c r="AM37" s="43" t="str">
        <f t="shared" si="27"/>
        <v>Failed Local Test</v>
      </c>
      <c r="AN37" s="43" t="str">
        <f t="shared" si="28"/>
        <v>Failed Local per Pupil</v>
      </c>
      <c r="AO37" s="43" t="str">
        <f>#VALUE!</f>
        <v>Met MOE</v>
      </c>
      <c r="AP37" s="134"/>
    </row>
    <row r="38" spans="1:42" ht="15.75">
      <c r="A38" s="36" t="s">
        <v>66</v>
      </c>
      <c r="B38" s="130" t="s">
        <v>67</v>
      </c>
      <c r="C38" s="118">
        <f>+'2009 program exp'!U34</f>
        <v>119378485.03</v>
      </c>
      <c r="D38" s="121">
        <f>+Local!I38</f>
        <v>61963218.03</v>
      </c>
      <c r="E38" s="118" t="s">
        <v>736</v>
      </c>
      <c r="F38" s="118">
        <f t="shared" si="29"/>
        <v>119378485.03</v>
      </c>
      <c r="G38" s="118">
        <f t="shared" si="17"/>
        <v>61963218.03</v>
      </c>
      <c r="H38" s="122">
        <v>12008</v>
      </c>
      <c r="I38" s="118">
        <f t="shared" si="0"/>
        <v>9941.57936625583</v>
      </c>
      <c r="J38" s="123">
        <f t="shared" si="18"/>
        <v>5160.161394903398</v>
      </c>
      <c r="K38" s="123">
        <f aca="true" t="shared" si="30" ref="K38:K69">IF(T38&lt;H38,I38*(T38-H38)+F38,F38)</f>
        <v>119378485.03</v>
      </c>
      <c r="L38" s="123">
        <f aca="true" t="shared" si="31" ref="L38:L69">+K38/H38</f>
        <v>9941.57936625583</v>
      </c>
      <c r="M38" s="123">
        <f aca="true" t="shared" si="32" ref="M38:M69">IF(T38&lt;H38,J38*(T38-H38)+G38,G38)</f>
        <v>61963218.03</v>
      </c>
      <c r="N38" s="123">
        <f aca="true" t="shared" si="33" ref="N38:N69">+M38/H38</f>
        <v>5160.161394903398</v>
      </c>
      <c r="O38" s="118">
        <f>+'2010 program exp'!S34</f>
        <v>107761477.81</v>
      </c>
      <c r="P38" s="124"/>
      <c r="Q38" s="123">
        <f t="shared" si="19"/>
        <v>107761477.81</v>
      </c>
      <c r="R38" s="125">
        <f>+Local!O38</f>
        <v>43609194.809999995</v>
      </c>
      <c r="S38" s="125">
        <f t="shared" si="20"/>
        <v>43609194.809999995</v>
      </c>
      <c r="T38" s="132">
        <v>12068</v>
      </c>
      <c r="U38" s="125">
        <f aca="true" t="shared" si="34" ref="U38:U69">O38/T38</f>
        <v>8929.522523201857</v>
      </c>
      <c r="V38" s="125">
        <f t="shared" si="6"/>
        <v>8929.522523201857</v>
      </c>
      <c r="W38" s="123">
        <f aca="true" t="shared" si="35" ref="W38:W69">+R38/T38</f>
        <v>3613.6223740470664</v>
      </c>
      <c r="X38" s="123">
        <f t="shared" si="21"/>
        <v>3613.6223740470664</v>
      </c>
      <c r="Y38" s="118">
        <f aca="true" t="shared" si="36" ref="Y38:Y69">O38-F38</f>
        <v>-11617007.219999999</v>
      </c>
      <c r="Z38" s="118">
        <f aca="true" t="shared" si="37" ref="Z38:Z69">+U38-I38</f>
        <v>-1012.0568430539734</v>
      </c>
      <c r="AA38" s="118">
        <f aca="true" t="shared" si="38" ref="AA38:AA69">+Q38-K38</f>
        <v>-11617007.219999999</v>
      </c>
      <c r="AB38" s="118">
        <f t="shared" si="11"/>
        <v>-1012.0568430539734</v>
      </c>
      <c r="AC38" s="118">
        <f aca="true" t="shared" si="39" ref="AC38:AC69">+R38-G38</f>
        <v>-18354023.220000006</v>
      </c>
      <c r="AD38" s="118">
        <f aca="true" t="shared" si="40" ref="AD38:AD69">+W38-J38</f>
        <v>-1546.5390208563317</v>
      </c>
      <c r="AE38" s="118">
        <f t="shared" si="14"/>
        <v>-18354023.220000006</v>
      </c>
      <c r="AF38" s="118">
        <f t="shared" si="15"/>
        <v>-1546.5390208563317</v>
      </c>
      <c r="AG38" s="78" t="str">
        <f t="shared" si="22"/>
        <v>Failed Aggregate MOE</v>
      </c>
      <c r="AH38" s="42" t="str">
        <f t="shared" si="23"/>
        <v>Failed PPC</v>
      </c>
      <c r="AI38" s="42" t="str">
        <f t="shared" si="24"/>
        <v>Failed Reduced Student Aggegate</v>
      </c>
      <c r="AJ38" s="42" t="str">
        <f aca="true" t="shared" si="41" ref="AJ38:AJ69">IF(AB38&gt;0,"Met MOE","Failed PPC")</f>
        <v>Failed PPC</v>
      </c>
      <c r="AK38" s="43" t="str">
        <f t="shared" si="26"/>
        <v>Failed Local Test</v>
      </c>
      <c r="AL38" s="129" t="str">
        <f>IF(AD38&gt;=0,"Met MOE","Failed Local per Pupil")</f>
        <v>Failed Local per Pupil</v>
      </c>
      <c r="AM38" s="129" t="str">
        <f t="shared" si="27"/>
        <v>Failed Local Test</v>
      </c>
      <c r="AN38" s="129" t="str">
        <f t="shared" si="28"/>
        <v>Failed Local per Pupil</v>
      </c>
      <c r="AO38" s="129" t="str">
        <f>#VALUE!</f>
        <v>Did Not Meet MOE</v>
      </c>
      <c r="AP38" s="133">
        <v>-11617007.22</v>
      </c>
    </row>
    <row r="39" spans="1:42" ht="15.75">
      <c r="A39" s="36" t="s">
        <v>68</v>
      </c>
      <c r="B39" s="37" t="s">
        <v>69</v>
      </c>
      <c r="C39" s="38">
        <f>+'2009 program exp'!U35</f>
        <v>5738263.31</v>
      </c>
      <c r="D39" s="75">
        <f>+Local!I39</f>
        <v>1585379.4299999995</v>
      </c>
      <c r="E39" s="38">
        <v>803976</v>
      </c>
      <c r="F39" s="38">
        <f t="shared" si="29"/>
        <v>4934287.31</v>
      </c>
      <c r="G39" s="38">
        <f t="shared" si="17"/>
        <v>781403.4299999995</v>
      </c>
      <c r="H39" s="39">
        <v>712</v>
      </c>
      <c r="I39" s="38">
        <f t="shared" si="0"/>
        <v>6930.178806179774</v>
      </c>
      <c r="J39" s="40">
        <f t="shared" si="18"/>
        <v>1097.4767275280892</v>
      </c>
      <c r="K39" s="40">
        <f t="shared" si="30"/>
        <v>4463035.151179775</v>
      </c>
      <c r="L39" s="40">
        <f t="shared" si="31"/>
        <v>6268.307796600807</v>
      </c>
      <c r="M39" s="40">
        <f t="shared" si="32"/>
        <v>706775.0125280893</v>
      </c>
      <c r="N39" s="40">
        <f t="shared" si="33"/>
        <v>992.6615344495636</v>
      </c>
      <c r="O39" s="38">
        <f>+'2010 program exp'!S35</f>
        <v>5183881.4399999995</v>
      </c>
      <c r="P39" s="119"/>
      <c r="Q39" s="40">
        <f t="shared" si="19"/>
        <v>5183881.4399999995</v>
      </c>
      <c r="R39" s="41">
        <f>+Local!O39</f>
        <v>642423.6599999995</v>
      </c>
      <c r="S39" s="41">
        <f t="shared" si="20"/>
        <v>642423.6599999995</v>
      </c>
      <c r="T39" s="23">
        <v>644</v>
      </c>
      <c r="U39" s="41">
        <f t="shared" si="34"/>
        <v>8049.505341614906</v>
      </c>
      <c r="V39" s="41">
        <f t="shared" si="6"/>
        <v>8049.505341614906</v>
      </c>
      <c r="W39" s="40">
        <f t="shared" si="35"/>
        <v>997.5522670807445</v>
      </c>
      <c r="X39" s="40">
        <f t="shared" si="21"/>
        <v>997.5522670807445</v>
      </c>
      <c r="Y39" s="38">
        <f t="shared" si="36"/>
        <v>249594.1299999999</v>
      </c>
      <c r="Z39" s="38">
        <f t="shared" si="37"/>
        <v>1119.3265354351315</v>
      </c>
      <c r="AA39" s="38">
        <f t="shared" si="38"/>
        <v>720846.2888202248</v>
      </c>
      <c r="AB39" s="38">
        <f t="shared" si="11"/>
        <v>1781.197545014099</v>
      </c>
      <c r="AC39" s="38">
        <f t="shared" si="39"/>
        <v>-138979.77000000002</v>
      </c>
      <c r="AD39" s="38">
        <f t="shared" si="40"/>
        <v>-99.9244604473447</v>
      </c>
      <c r="AE39" s="38">
        <f t="shared" si="14"/>
        <v>-64351.35252808989</v>
      </c>
      <c r="AF39" s="38">
        <f t="shared" si="15"/>
        <v>4.890732631180867</v>
      </c>
      <c r="AG39" s="78" t="str">
        <f t="shared" si="22"/>
        <v>Met MOE</v>
      </c>
      <c r="AH39" s="42" t="str">
        <f t="shared" si="23"/>
        <v>Met MOE</v>
      </c>
      <c r="AI39" s="42" t="str">
        <f t="shared" si="24"/>
        <v>Met MOE</v>
      </c>
      <c r="AJ39" s="42" t="str">
        <f t="shared" si="41"/>
        <v>Met MOE</v>
      </c>
      <c r="AK39" s="43" t="str">
        <f t="shared" si="26"/>
        <v>Failed Local Test</v>
      </c>
      <c r="AL39" s="43" t="str">
        <f>IF(AD39&gt;=0,"Met MOE","Failed Local per Pupil")</f>
        <v>Failed Local per Pupil</v>
      </c>
      <c r="AM39" s="43" t="str">
        <f t="shared" si="27"/>
        <v>Failed Local Test</v>
      </c>
      <c r="AN39" s="43" t="str">
        <f t="shared" si="28"/>
        <v>Met MOE</v>
      </c>
      <c r="AO39" s="43" t="str">
        <f>#VALUE!</f>
        <v>Met MOE</v>
      </c>
      <c r="AP39" s="134"/>
    </row>
    <row r="40" spans="1:42" ht="15.75">
      <c r="A40" s="36" t="s">
        <v>70</v>
      </c>
      <c r="B40" s="37" t="s">
        <v>71</v>
      </c>
      <c r="C40" s="38">
        <f>+'2009 program exp'!U36</f>
        <v>6998429.619999999</v>
      </c>
      <c r="D40" s="75">
        <f>+Local!I40</f>
        <v>1104025.6199999994</v>
      </c>
      <c r="E40" s="38">
        <v>866343.5</v>
      </c>
      <c r="F40" s="38">
        <f t="shared" si="29"/>
        <v>6132086.119999999</v>
      </c>
      <c r="G40" s="38">
        <f t="shared" si="17"/>
        <v>237682.1199999994</v>
      </c>
      <c r="H40" s="39">
        <v>1090</v>
      </c>
      <c r="I40" s="38">
        <f t="shared" si="0"/>
        <v>5625.7670825688065</v>
      </c>
      <c r="J40" s="40">
        <f t="shared" si="18"/>
        <v>218.05699082568754</v>
      </c>
      <c r="K40" s="40">
        <f t="shared" si="30"/>
        <v>6053325.380844036</v>
      </c>
      <c r="L40" s="40">
        <f t="shared" si="31"/>
        <v>5553.509523710125</v>
      </c>
      <c r="M40" s="40">
        <f t="shared" si="32"/>
        <v>234629.3221284398</v>
      </c>
      <c r="N40" s="40">
        <f t="shared" si="33"/>
        <v>215.256258833431</v>
      </c>
      <c r="O40" s="38">
        <f>+'2010 program exp'!S36</f>
        <v>6964003.94</v>
      </c>
      <c r="P40" s="119"/>
      <c r="Q40" s="40">
        <f t="shared" si="19"/>
        <v>6964003.94</v>
      </c>
      <c r="R40" s="41">
        <f>+Local!O40</f>
        <v>183386.59000000003</v>
      </c>
      <c r="S40" s="41">
        <f t="shared" si="20"/>
        <v>183386.59000000003</v>
      </c>
      <c r="T40" s="23">
        <v>1076</v>
      </c>
      <c r="U40" s="41">
        <f t="shared" si="34"/>
        <v>6472.122620817844</v>
      </c>
      <c r="V40" s="41">
        <f t="shared" si="6"/>
        <v>6472.122620817844</v>
      </c>
      <c r="W40" s="40">
        <f t="shared" si="35"/>
        <v>170.4336338289963</v>
      </c>
      <c r="X40" s="40">
        <f t="shared" si="21"/>
        <v>170.4336338289963</v>
      </c>
      <c r="Y40" s="38">
        <f t="shared" si="36"/>
        <v>831917.8200000012</v>
      </c>
      <c r="Z40" s="38">
        <f t="shared" si="37"/>
        <v>846.3555382490376</v>
      </c>
      <c r="AA40" s="38">
        <f t="shared" si="38"/>
        <v>910678.5591559643</v>
      </c>
      <c r="AB40" s="38">
        <f t="shared" si="11"/>
        <v>918.6130971077191</v>
      </c>
      <c r="AC40" s="38">
        <f t="shared" si="39"/>
        <v>-54295.52999999939</v>
      </c>
      <c r="AD40" s="38">
        <f t="shared" si="40"/>
        <v>-47.62335699669123</v>
      </c>
      <c r="AE40" s="38">
        <f t="shared" si="14"/>
        <v>-51242.73212843976</v>
      </c>
      <c r="AF40" s="38">
        <f t="shared" si="15"/>
        <v>-44.822625004434684</v>
      </c>
      <c r="AG40" s="78" t="str">
        <f t="shared" si="22"/>
        <v>Met MOE</v>
      </c>
      <c r="AH40" s="42" t="str">
        <f t="shared" si="23"/>
        <v>Met MOE</v>
      </c>
      <c r="AI40" s="42" t="str">
        <f t="shared" si="24"/>
        <v>Met MOE</v>
      </c>
      <c r="AJ40" s="42" t="str">
        <f t="shared" si="41"/>
        <v>Met MOE</v>
      </c>
      <c r="AK40" s="43" t="str">
        <f t="shared" si="26"/>
        <v>Failed Local Test</v>
      </c>
      <c r="AL40" s="43" t="str">
        <f>IF(AD40&gt;=0,"Met MOE","Failed Local per Pupil")</f>
        <v>Failed Local per Pupil</v>
      </c>
      <c r="AM40" s="43" t="str">
        <f t="shared" si="27"/>
        <v>Failed Local Test</v>
      </c>
      <c r="AN40" s="43" t="str">
        <f t="shared" si="28"/>
        <v>Failed Local per Pupil</v>
      </c>
      <c r="AO40" s="43" t="str">
        <f>#VALUE!</f>
        <v>Met MOE</v>
      </c>
      <c r="AP40" s="134"/>
    </row>
    <row r="41" spans="1:42" ht="15.75">
      <c r="A41" s="36" t="s">
        <v>72</v>
      </c>
      <c r="B41" s="37" t="s">
        <v>73</v>
      </c>
      <c r="C41" s="38">
        <f>+'2009 program exp'!U37</f>
        <v>13278138.899999999</v>
      </c>
      <c r="D41" s="75">
        <f>+Local!I41</f>
        <v>5134801.8999999985</v>
      </c>
      <c r="E41" s="38">
        <v>2043995</v>
      </c>
      <c r="F41" s="38">
        <f t="shared" si="29"/>
        <v>11234143.899999999</v>
      </c>
      <c r="G41" s="38">
        <f t="shared" si="17"/>
        <v>3090806.8999999985</v>
      </c>
      <c r="H41" s="39">
        <v>1769</v>
      </c>
      <c r="I41" s="38">
        <f t="shared" si="0"/>
        <v>6350.561842849066</v>
      </c>
      <c r="J41" s="40">
        <f t="shared" si="18"/>
        <v>1747.205709440361</v>
      </c>
      <c r="K41" s="40">
        <f t="shared" si="30"/>
        <v>10789604.571000563</v>
      </c>
      <c r="L41" s="40">
        <f t="shared" si="31"/>
        <v>6099.267705483642</v>
      </c>
      <c r="M41" s="40">
        <f t="shared" si="32"/>
        <v>2968502.5003391732</v>
      </c>
      <c r="N41" s="40">
        <f t="shared" si="33"/>
        <v>1678.0681177722856</v>
      </c>
      <c r="O41" s="38">
        <f>+'2010 program exp'!S37</f>
        <v>12533368.110000001</v>
      </c>
      <c r="P41" s="119"/>
      <c r="Q41" s="40">
        <f t="shared" si="19"/>
        <v>12533368.110000001</v>
      </c>
      <c r="R41" s="41">
        <f>+Local!O41</f>
        <v>3866378.1100000003</v>
      </c>
      <c r="S41" s="41">
        <f t="shared" si="20"/>
        <v>3866378.1100000003</v>
      </c>
      <c r="T41" s="23">
        <v>1699</v>
      </c>
      <c r="U41" s="41">
        <f t="shared" si="34"/>
        <v>7376.908834608594</v>
      </c>
      <c r="V41" s="41">
        <f t="shared" si="6"/>
        <v>7376.908834608594</v>
      </c>
      <c r="W41" s="40">
        <f t="shared" si="35"/>
        <v>2275.6786992348443</v>
      </c>
      <c r="X41" s="40">
        <f t="shared" si="21"/>
        <v>2275.6786992348443</v>
      </c>
      <c r="Y41" s="38">
        <f t="shared" si="36"/>
        <v>1299224.2100000028</v>
      </c>
      <c r="Z41" s="38">
        <f t="shared" si="37"/>
        <v>1026.3469917595276</v>
      </c>
      <c r="AA41" s="38">
        <f t="shared" si="38"/>
        <v>1743763.5389994383</v>
      </c>
      <c r="AB41" s="38">
        <f t="shared" si="11"/>
        <v>1277.6411291249515</v>
      </c>
      <c r="AC41" s="38">
        <f t="shared" si="39"/>
        <v>775571.2100000018</v>
      </c>
      <c r="AD41" s="38">
        <f t="shared" si="40"/>
        <v>528.4729897944833</v>
      </c>
      <c r="AE41" s="38">
        <f t="shared" si="14"/>
        <v>897875.6096608271</v>
      </c>
      <c r="AF41" s="38">
        <f t="shared" si="15"/>
        <v>597.6105814625587</v>
      </c>
      <c r="AG41" s="78" t="str">
        <f t="shared" si="22"/>
        <v>Met MOE</v>
      </c>
      <c r="AH41" s="42" t="str">
        <f t="shared" si="23"/>
        <v>Met MOE</v>
      </c>
      <c r="AI41" s="42" t="str">
        <f t="shared" si="24"/>
        <v>Met MOE</v>
      </c>
      <c r="AJ41" s="42" t="str">
        <f t="shared" si="41"/>
        <v>Met MOE</v>
      </c>
      <c r="AK41" s="43" t="str">
        <f t="shared" si="26"/>
        <v>Met MOE</v>
      </c>
      <c r="AL41" s="43" t="str">
        <f>IF(AD41&gt;=0,"Met MOE","Failed Local per Pupil")</f>
        <v>Met MOE</v>
      </c>
      <c r="AM41" s="43" t="str">
        <f t="shared" si="27"/>
        <v>Met MOE</v>
      </c>
      <c r="AN41" s="43" t="str">
        <f t="shared" si="28"/>
        <v>Met MOE</v>
      </c>
      <c r="AO41" s="43" t="str">
        <f>#VALUE!</f>
        <v>Met MOE</v>
      </c>
      <c r="AP41" s="134"/>
    </row>
    <row r="42" spans="1:42" ht="15.75">
      <c r="A42" s="36" t="s">
        <v>74</v>
      </c>
      <c r="B42" s="37" t="s">
        <v>75</v>
      </c>
      <c r="C42" s="38">
        <f>+'2009 program exp'!U38</f>
        <v>1762179.63</v>
      </c>
      <c r="D42" s="75">
        <f>+Local!I42</f>
        <v>38357.42</v>
      </c>
      <c r="E42" s="38">
        <v>320124</v>
      </c>
      <c r="F42" s="38">
        <f t="shared" si="29"/>
        <v>1442055.63</v>
      </c>
      <c r="G42" s="38">
        <f t="shared" si="17"/>
        <v>-281766.58</v>
      </c>
      <c r="H42" s="39">
        <v>407</v>
      </c>
      <c r="I42" s="38">
        <f t="shared" si="0"/>
        <v>3543.1342260442257</v>
      </c>
      <c r="J42" s="40">
        <f t="shared" si="18"/>
        <v>-692.3011793611794</v>
      </c>
      <c r="K42" s="40">
        <f t="shared" si="30"/>
        <v>1442055.63</v>
      </c>
      <c r="L42" s="40">
        <f t="shared" si="31"/>
        <v>3543.1342260442257</v>
      </c>
      <c r="M42" s="40">
        <f t="shared" si="32"/>
        <v>-281766.58</v>
      </c>
      <c r="N42" s="40">
        <f t="shared" si="33"/>
        <v>-692.3011793611794</v>
      </c>
      <c r="O42" s="38">
        <f>+'2010 program exp'!S38</f>
        <v>1751246.9200000002</v>
      </c>
      <c r="P42" s="119">
        <v>21086</v>
      </c>
      <c r="Q42" s="40">
        <f t="shared" si="19"/>
        <v>1772332.9200000002</v>
      </c>
      <c r="R42" s="41">
        <f>+Local!O42</f>
        <v>35986.92</v>
      </c>
      <c r="S42" s="41">
        <f t="shared" si="20"/>
        <v>57072.92</v>
      </c>
      <c r="T42" s="23">
        <v>416</v>
      </c>
      <c r="U42" s="41">
        <f t="shared" si="34"/>
        <v>4209.728173076924</v>
      </c>
      <c r="V42" s="41">
        <f t="shared" si="6"/>
        <v>4260.415673076924</v>
      </c>
      <c r="W42" s="40">
        <f t="shared" si="35"/>
        <v>86.50701923076923</v>
      </c>
      <c r="X42" s="40">
        <f t="shared" si="21"/>
        <v>137.19451923076923</v>
      </c>
      <c r="Y42" s="38">
        <f t="shared" si="36"/>
        <v>309191.29000000027</v>
      </c>
      <c r="Z42" s="38">
        <f t="shared" si="37"/>
        <v>666.593947032698</v>
      </c>
      <c r="AA42" s="38">
        <f t="shared" si="38"/>
        <v>330277.29000000027</v>
      </c>
      <c r="AB42" s="38">
        <f t="shared" si="11"/>
        <v>717.281447032698</v>
      </c>
      <c r="AC42" s="38">
        <f t="shared" si="39"/>
        <v>317753.5</v>
      </c>
      <c r="AD42" s="38">
        <f t="shared" si="40"/>
        <v>778.8081985919487</v>
      </c>
      <c r="AE42" s="38">
        <f t="shared" si="14"/>
        <v>338839.5</v>
      </c>
      <c r="AF42" s="38">
        <f t="shared" si="15"/>
        <v>829.4956985919487</v>
      </c>
      <c r="AG42" s="78" t="str">
        <f t="shared" si="22"/>
        <v>Met MOE</v>
      </c>
      <c r="AH42" s="42" t="str">
        <f t="shared" si="23"/>
        <v>Met MOE</v>
      </c>
      <c r="AI42" s="42" t="str">
        <f t="shared" si="24"/>
        <v>Met MOE</v>
      </c>
      <c r="AJ42" s="42" t="str">
        <f t="shared" si="41"/>
        <v>Met MOE</v>
      </c>
      <c r="AK42" s="43" t="str">
        <f t="shared" si="26"/>
        <v>Met MOE</v>
      </c>
      <c r="AL42" s="43" t="str">
        <f>IF(AD42&gt;=0,"Met MOE","Failed Local per Pupil")</f>
        <v>Met MOE</v>
      </c>
      <c r="AM42" s="43" t="str">
        <f t="shared" si="27"/>
        <v>Met MOE</v>
      </c>
      <c r="AN42" s="43" t="str">
        <f t="shared" si="28"/>
        <v>Met MOE</v>
      </c>
      <c r="AO42" s="43" t="str">
        <f>#VALUE!</f>
        <v>Met MOE</v>
      </c>
      <c r="AP42" s="134"/>
    </row>
    <row r="43" spans="1:42" ht="15.75">
      <c r="A43" s="36" t="s">
        <v>76</v>
      </c>
      <c r="B43" s="37" t="s">
        <v>77</v>
      </c>
      <c r="C43" s="38">
        <f>+'2009 program exp'!U39</f>
        <v>18189867.41999999</v>
      </c>
      <c r="D43" s="75">
        <f>+Local!I43</f>
        <v>3812016.9599999906</v>
      </c>
      <c r="E43" s="38">
        <v>2132863</v>
      </c>
      <c r="F43" s="38">
        <f t="shared" si="29"/>
        <v>16057004.41999999</v>
      </c>
      <c r="G43" s="38">
        <f t="shared" si="17"/>
        <v>1679153.9599999906</v>
      </c>
      <c r="H43" s="39">
        <v>2449</v>
      </c>
      <c r="I43" s="38">
        <f t="shared" si="0"/>
        <v>6556.555500204161</v>
      </c>
      <c r="J43" s="40">
        <f t="shared" si="18"/>
        <v>685.6488199264968</v>
      </c>
      <c r="K43" s="40">
        <f t="shared" si="30"/>
        <v>15552149.64648427</v>
      </c>
      <c r="L43" s="40">
        <f t="shared" si="31"/>
        <v>6350.40818557953</v>
      </c>
      <c r="M43" s="40">
        <f t="shared" si="32"/>
        <v>1626359.0008656504</v>
      </c>
      <c r="N43" s="40">
        <f t="shared" si="33"/>
        <v>664.0910579279912</v>
      </c>
      <c r="O43" s="38">
        <f>+'2010 program exp'!S39</f>
        <v>17637311.459999997</v>
      </c>
      <c r="P43" s="119"/>
      <c r="Q43" s="40">
        <f t="shared" si="19"/>
        <v>17637311.459999997</v>
      </c>
      <c r="R43" s="41">
        <f>+Local!O43</f>
        <v>2521112.749999998</v>
      </c>
      <c r="S43" s="41">
        <f t="shared" si="20"/>
        <v>2521112.749999998</v>
      </c>
      <c r="T43" s="23">
        <v>2372</v>
      </c>
      <c r="U43" s="41">
        <f t="shared" si="34"/>
        <v>7435.628777403034</v>
      </c>
      <c r="V43" s="41">
        <f t="shared" si="6"/>
        <v>7435.628777403034</v>
      </c>
      <c r="W43" s="40">
        <f t="shared" si="35"/>
        <v>1062.8637225969637</v>
      </c>
      <c r="X43" s="40">
        <f t="shared" si="21"/>
        <v>1062.8637225969637</v>
      </c>
      <c r="Y43" s="38">
        <f t="shared" si="36"/>
        <v>1580307.0400000066</v>
      </c>
      <c r="Z43" s="38">
        <f t="shared" si="37"/>
        <v>879.0732771988733</v>
      </c>
      <c r="AA43" s="38">
        <f t="shared" si="38"/>
        <v>2085161.8135157265</v>
      </c>
      <c r="AB43" s="38">
        <f t="shared" si="11"/>
        <v>1085.220591823504</v>
      </c>
      <c r="AC43" s="38">
        <f t="shared" si="39"/>
        <v>841958.7900000075</v>
      </c>
      <c r="AD43" s="38">
        <f t="shared" si="40"/>
        <v>377.2149026704669</v>
      </c>
      <c r="AE43" s="38">
        <f t="shared" si="14"/>
        <v>894753.7491343478</v>
      </c>
      <c r="AF43" s="38">
        <f t="shared" si="15"/>
        <v>398.77266466897254</v>
      </c>
      <c r="AG43" s="78" t="str">
        <f t="shared" si="22"/>
        <v>Met MOE</v>
      </c>
      <c r="AH43" s="42" t="str">
        <f t="shared" si="23"/>
        <v>Met MOE</v>
      </c>
      <c r="AI43" s="42" t="str">
        <f t="shared" si="24"/>
        <v>Met MOE</v>
      </c>
      <c r="AJ43" s="42" t="str">
        <f t="shared" si="41"/>
        <v>Met MOE</v>
      </c>
      <c r="AK43" s="43" t="str">
        <f t="shared" si="26"/>
        <v>Met MOE</v>
      </c>
      <c r="AL43" s="43" t="str">
        <f>IF(AD43&gt;=0,"Met MOE","Failed Local per Pupil")</f>
        <v>Met MOE</v>
      </c>
      <c r="AM43" s="43" t="str">
        <f t="shared" si="27"/>
        <v>Met MOE</v>
      </c>
      <c r="AN43" s="43" t="str">
        <f t="shared" si="28"/>
        <v>Met MOE</v>
      </c>
      <c r="AO43" s="43" t="str">
        <f>#VALUE!</f>
        <v>Met MOE</v>
      </c>
      <c r="AP43" s="134"/>
    </row>
    <row r="44" spans="1:42" ht="15.75">
      <c r="A44" s="36" t="s">
        <v>78</v>
      </c>
      <c r="B44" s="37" t="s">
        <v>79</v>
      </c>
      <c r="C44" s="38">
        <f>+'2009 program exp'!U40</f>
        <v>1543029.5</v>
      </c>
      <c r="D44" s="75">
        <f>+Local!I44</f>
        <v>199450.49999999997</v>
      </c>
      <c r="E44" s="38" t="s">
        <v>736</v>
      </c>
      <c r="F44" s="38">
        <f t="shared" si="29"/>
        <v>1543029.5</v>
      </c>
      <c r="G44" s="38">
        <f t="shared" si="17"/>
        <v>199450.49999999997</v>
      </c>
      <c r="H44" s="39">
        <v>337</v>
      </c>
      <c r="I44" s="38">
        <f t="shared" si="0"/>
        <v>4578.722551928783</v>
      </c>
      <c r="J44" s="40">
        <f t="shared" si="18"/>
        <v>591.8412462908011</v>
      </c>
      <c r="K44" s="40">
        <f t="shared" si="30"/>
        <v>1391931.6557863501</v>
      </c>
      <c r="L44" s="40">
        <f t="shared" si="31"/>
        <v>4130.3609963986655</v>
      </c>
      <c r="M44" s="40">
        <f t="shared" si="32"/>
        <v>179919.73887240354</v>
      </c>
      <c r="N44" s="40">
        <f t="shared" si="33"/>
        <v>533.8864654967464</v>
      </c>
      <c r="O44" s="38">
        <f>+'2010 program exp'!S40</f>
        <v>1317671.48</v>
      </c>
      <c r="P44" s="119">
        <v>26707</v>
      </c>
      <c r="Q44" s="40">
        <f t="shared" si="19"/>
        <v>1344378.48</v>
      </c>
      <c r="R44" s="41">
        <f>+Local!O44</f>
        <v>20488.22</v>
      </c>
      <c r="S44" s="41">
        <f t="shared" si="20"/>
        <v>47195.22</v>
      </c>
      <c r="T44" s="23">
        <v>304</v>
      </c>
      <c r="U44" s="41">
        <f t="shared" si="34"/>
        <v>4334.4456578947365</v>
      </c>
      <c r="V44" s="41">
        <f t="shared" si="6"/>
        <v>4422.297631578947</v>
      </c>
      <c r="W44" s="40">
        <f t="shared" si="35"/>
        <v>67.39546052631579</v>
      </c>
      <c r="X44" s="40">
        <f t="shared" si="21"/>
        <v>155.2474342105263</v>
      </c>
      <c r="Y44" s="38">
        <f t="shared" si="36"/>
        <v>-225358.02000000002</v>
      </c>
      <c r="Z44" s="38">
        <f t="shared" si="37"/>
        <v>-244.27689403404656</v>
      </c>
      <c r="AA44" s="38">
        <f t="shared" si="38"/>
        <v>-47553.175786350155</v>
      </c>
      <c r="AB44" s="38">
        <f t="shared" si="11"/>
        <v>291.9366351802819</v>
      </c>
      <c r="AC44" s="38">
        <f t="shared" si="39"/>
        <v>-178962.27999999997</v>
      </c>
      <c r="AD44" s="38">
        <f t="shared" si="40"/>
        <v>-524.4457857644853</v>
      </c>
      <c r="AE44" s="38">
        <f t="shared" si="14"/>
        <v>-132724.51887240354</v>
      </c>
      <c r="AF44" s="38">
        <f t="shared" si="15"/>
        <v>-378.6390312862201</v>
      </c>
      <c r="AG44" s="78" t="str">
        <f t="shared" si="22"/>
        <v>Failed Aggregate MOE</v>
      </c>
      <c r="AH44" s="42" t="str">
        <f t="shared" si="23"/>
        <v>Failed PPC</v>
      </c>
      <c r="AI44" s="42" t="str">
        <f t="shared" si="24"/>
        <v>Failed Reduced Student Aggegate</v>
      </c>
      <c r="AJ44" s="42" t="str">
        <f t="shared" si="41"/>
        <v>Met MOE</v>
      </c>
      <c r="AK44" s="43" t="str">
        <f t="shared" si="26"/>
        <v>Failed Local Test</v>
      </c>
      <c r="AL44" s="43" t="str">
        <f>IF(AD44&gt;=0,"Met MOE","Failed Local per Pupil")</f>
        <v>Failed Local per Pupil</v>
      </c>
      <c r="AM44" s="43" t="str">
        <f t="shared" si="27"/>
        <v>Failed Local Test</v>
      </c>
      <c r="AN44" s="43" t="str">
        <f t="shared" si="28"/>
        <v>Failed Local per Pupil</v>
      </c>
      <c r="AO44" s="43" t="str">
        <f>#VALUE!</f>
        <v>Met MOE</v>
      </c>
      <c r="AP44" s="134"/>
    </row>
    <row r="45" spans="1:42" ht="15.75">
      <c r="A45" s="36" t="s">
        <v>80</v>
      </c>
      <c r="B45" s="37" t="s">
        <v>81</v>
      </c>
      <c r="C45" s="38">
        <f>+'2009 program exp'!U41</f>
        <v>3460787.5599999996</v>
      </c>
      <c r="D45" s="75">
        <f>+Local!I45</f>
        <v>534279.5599999996</v>
      </c>
      <c r="E45" s="38" t="s">
        <v>736</v>
      </c>
      <c r="F45" s="38">
        <f t="shared" si="29"/>
        <v>3460787.5599999996</v>
      </c>
      <c r="G45" s="38">
        <f t="shared" si="17"/>
        <v>534279.5599999996</v>
      </c>
      <c r="H45" s="39">
        <v>508</v>
      </c>
      <c r="I45" s="38">
        <f t="shared" si="0"/>
        <v>6812.573937007874</v>
      </c>
      <c r="J45" s="40">
        <f t="shared" si="18"/>
        <v>1051.7314173228337</v>
      </c>
      <c r="K45" s="40">
        <f t="shared" si="30"/>
        <v>3304098.3594488185</v>
      </c>
      <c r="L45" s="40">
        <f t="shared" si="31"/>
        <v>6504.130628836257</v>
      </c>
      <c r="M45" s="40">
        <f t="shared" si="32"/>
        <v>510089.7374015744</v>
      </c>
      <c r="N45" s="40">
        <f t="shared" si="33"/>
        <v>1004.1136563023118</v>
      </c>
      <c r="O45" s="38">
        <f>+'2010 program exp'!S41</f>
        <v>3323131.2900000005</v>
      </c>
      <c r="P45" s="119"/>
      <c r="Q45" s="40">
        <f t="shared" si="19"/>
        <v>3323131.2900000005</v>
      </c>
      <c r="R45" s="41">
        <f>+Local!O45</f>
        <v>183709.34000000032</v>
      </c>
      <c r="S45" s="41">
        <f t="shared" si="20"/>
        <v>183709.34000000032</v>
      </c>
      <c r="T45" s="23">
        <v>485</v>
      </c>
      <c r="U45" s="41">
        <f t="shared" si="34"/>
        <v>6851.817092783506</v>
      </c>
      <c r="V45" s="41">
        <f t="shared" si="6"/>
        <v>6851.817092783506</v>
      </c>
      <c r="W45" s="40">
        <f t="shared" si="35"/>
        <v>378.78214432989756</v>
      </c>
      <c r="X45" s="40">
        <f t="shared" si="21"/>
        <v>378.78214432989756</v>
      </c>
      <c r="Y45" s="38">
        <f t="shared" si="36"/>
        <v>-137656.2699999991</v>
      </c>
      <c r="Z45" s="38">
        <f t="shared" si="37"/>
        <v>39.24315577563266</v>
      </c>
      <c r="AA45" s="38">
        <f t="shared" si="38"/>
        <v>19032.930551182013</v>
      </c>
      <c r="AB45" s="38">
        <f t="shared" si="11"/>
        <v>347.68646394724965</v>
      </c>
      <c r="AC45" s="38">
        <f t="shared" si="39"/>
        <v>-350570.2199999993</v>
      </c>
      <c r="AD45" s="38">
        <f t="shared" si="40"/>
        <v>-672.9492729929361</v>
      </c>
      <c r="AE45" s="38">
        <f t="shared" si="14"/>
        <v>-326380.39740157407</v>
      </c>
      <c r="AF45" s="38">
        <f t="shared" si="15"/>
        <v>-625.3315119724143</v>
      </c>
      <c r="AG45" s="78" t="str">
        <f t="shared" si="22"/>
        <v>Failed Aggregate MOE</v>
      </c>
      <c r="AH45" s="42" t="str">
        <f t="shared" si="23"/>
        <v>Met MOE</v>
      </c>
      <c r="AI45" s="42" t="str">
        <f t="shared" si="24"/>
        <v>Met MOE</v>
      </c>
      <c r="AJ45" s="42" t="str">
        <f t="shared" si="41"/>
        <v>Met MOE</v>
      </c>
      <c r="AK45" s="43" t="str">
        <f t="shared" si="26"/>
        <v>Failed Local Test</v>
      </c>
      <c r="AL45" s="43" t="str">
        <f>IF(AD45&gt;=0,"Met MOE","Failed Local per Pupil")</f>
        <v>Failed Local per Pupil</v>
      </c>
      <c r="AM45" s="43" t="str">
        <f t="shared" si="27"/>
        <v>Failed Local Test</v>
      </c>
      <c r="AN45" s="43" t="str">
        <f t="shared" si="28"/>
        <v>Failed Local per Pupil</v>
      </c>
      <c r="AO45" s="43" t="str">
        <f>#VALUE!</f>
        <v>Met MOE</v>
      </c>
      <c r="AP45" s="134"/>
    </row>
    <row r="46" spans="1:42" ht="15.75">
      <c r="A46" s="36" t="s">
        <v>82</v>
      </c>
      <c r="B46" s="37" t="s">
        <v>83</v>
      </c>
      <c r="C46" s="38">
        <f>+'2009 program exp'!U42</f>
        <v>1842965.0499999998</v>
      </c>
      <c r="D46" s="75">
        <f>+Local!I46</f>
        <v>99892.04999999981</v>
      </c>
      <c r="E46" s="38">
        <v>248257.5</v>
      </c>
      <c r="F46" s="38">
        <f t="shared" si="29"/>
        <v>1594707.5499999998</v>
      </c>
      <c r="G46" s="38">
        <f t="shared" si="17"/>
        <v>-148365.4500000002</v>
      </c>
      <c r="H46" s="39">
        <v>371</v>
      </c>
      <c r="I46" s="38">
        <f t="shared" si="0"/>
        <v>4298.403099730458</v>
      </c>
      <c r="J46" s="40">
        <f t="shared" si="18"/>
        <v>-399.9068733153644</v>
      </c>
      <c r="K46" s="40">
        <f t="shared" si="30"/>
        <v>1586110.7438005388</v>
      </c>
      <c r="L46" s="40">
        <f t="shared" si="31"/>
        <v>4275.231115365334</v>
      </c>
      <c r="M46" s="40">
        <f t="shared" si="32"/>
        <v>-147565.63625336945</v>
      </c>
      <c r="N46" s="40">
        <f t="shared" si="33"/>
        <v>-397.75104111420336</v>
      </c>
      <c r="O46" s="38">
        <f>+'2010 program exp'!S42</f>
        <v>1610219.9</v>
      </c>
      <c r="P46" s="119"/>
      <c r="Q46" s="40">
        <f t="shared" si="19"/>
        <v>1610219.9</v>
      </c>
      <c r="R46" s="41">
        <f>+Local!O46</f>
        <v>68502.37999999999</v>
      </c>
      <c r="S46" s="41">
        <f t="shared" si="20"/>
        <v>68502.37999999999</v>
      </c>
      <c r="T46" s="23">
        <v>369</v>
      </c>
      <c r="U46" s="41">
        <f t="shared" si="34"/>
        <v>4363.739566395664</v>
      </c>
      <c r="V46" s="41">
        <f t="shared" si="6"/>
        <v>4363.739566395664</v>
      </c>
      <c r="W46" s="40">
        <f t="shared" si="35"/>
        <v>185.6433062330623</v>
      </c>
      <c r="X46" s="40">
        <f t="shared" si="21"/>
        <v>185.6433062330623</v>
      </c>
      <c r="Y46" s="38">
        <f t="shared" si="36"/>
        <v>15512.350000000093</v>
      </c>
      <c r="Z46" s="38">
        <f t="shared" si="37"/>
        <v>65.33646666520599</v>
      </c>
      <c r="AA46" s="38">
        <f t="shared" si="38"/>
        <v>24109.156199461082</v>
      </c>
      <c r="AB46" s="38">
        <f t="shared" si="11"/>
        <v>88.50845103033043</v>
      </c>
      <c r="AC46" s="38">
        <f t="shared" si="39"/>
        <v>216867.8300000002</v>
      </c>
      <c r="AD46" s="38">
        <f t="shared" si="40"/>
        <v>585.5501795484267</v>
      </c>
      <c r="AE46" s="38">
        <f t="shared" si="14"/>
        <v>216068.01625336945</v>
      </c>
      <c r="AF46" s="38">
        <f t="shared" si="15"/>
        <v>583.3943473472657</v>
      </c>
      <c r="AG46" s="78" t="str">
        <f t="shared" si="22"/>
        <v>Met MOE</v>
      </c>
      <c r="AH46" s="42" t="str">
        <f t="shared" si="23"/>
        <v>Met MOE</v>
      </c>
      <c r="AI46" s="42" t="str">
        <f t="shared" si="24"/>
        <v>Met MOE</v>
      </c>
      <c r="AJ46" s="42" t="str">
        <f t="shared" si="41"/>
        <v>Met MOE</v>
      </c>
      <c r="AK46" s="43" t="str">
        <f t="shared" si="26"/>
        <v>Met MOE</v>
      </c>
      <c r="AL46" s="43" t="str">
        <f>IF(AD46&gt;=0,"Met MOE","Failed Local per Pupil")</f>
        <v>Met MOE</v>
      </c>
      <c r="AM46" s="43" t="str">
        <f t="shared" si="27"/>
        <v>Met MOE</v>
      </c>
      <c r="AN46" s="43" t="str">
        <f t="shared" si="28"/>
        <v>Met MOE</v>
      </c>
      <c r="AO46" s="43" t="str">
        <f>#VALUE!</f>
        <v>Met MOE</v>
      </c>
      <c r="AP46" s="134"/>
    </row>
    <row r="47" spans="1:42" ht="15.75">
      <c r="A47" s="36" t="s">
        <v>84</v>
      </c>
      <c r="B47" s="37" t="s">
        <v>85</v>
      </c>
      <c r="C47" s="38">
        <f>+'2009 program exp'!U43</f>
        <v>3966539.069999999</v>
      </c>
      <c r="D47" s="75">
        <f>+Local!I47</f>
        <v>2013220.0699999987</v>
      </c>
      <c r="E47" s="38">
        <v>322671.5</v>
      </c>
      <c r="F47" s="38">
        <f t="shared" si="29"/>
        <v>3643867.569999999</v>
      </c>
      <c r="G47" s="38">
        <f t="shared" si="17"/>
        <v>1690548.5699999987</v>
      </c>
      <c r="H47" s="39">
        <v>405</v>
      </c>
      <c r="I47" s="38">
        <f t="shared" si="0"/>
        <v>8997.203876543208</v>
      </c>
      <c r="J47" s="40">
        <f t="shared" si="18"/>
        <v>4174.193999999997</v>
      </c>
      <c r="K47" s="40">
        <f t="shared" si="30"/>
        <v>3643867.569999999</v>
      </c>
      <c r="L47" s="40">
        <f t="shared" si="31"/>
        <v>8997.203876543208</v>
      </c>
      <c r="M47" s="40">
        <f t="shared" si="32"/>
        <v>1690548.5699999987</v>
      </c>
      <c r="N47" s="40">
        <f t="shared" si="33"/>
        <v>4174.193999999997</v>
      </c>
      <c r="O47" s="38">
        <f>+'2010 program exp'!S43</f>
        <v>4391038.2</v>
      </c>
      <c r="P47" s="119"/>
      <c r="Q47" s="40">
        <f t="shared" si="19"/>
        <v>4391038.2</v>
      </c>
      <c r="R47" s="41">
        <f>+Local!O47</f>
        <v>2130895.2</v>
      </c>
      <c r="S47" s="41">
        <f t="shared" si="20"/>
        <v>2130895.2</v>
      </c>
      <c r="T47" s="23">
        <v>409</v>
      </c>
      <c r="U47" s="41">
        <f t="shared" si="34"/>
        <v>10736.034718826406</v>
      </c>
      <c r="V47" s="41">
        <f t="shared" si="6"/>
        <v>10736.034718826406</v>
      </c>
      <c r="W47" s="40">
        <f t="shared" si="35"/>
        <v>5210.01271393643</v>
      </c>
      <c r="X47" s="40">
        <f t="shared" si="21"/>
        <v>5210.01271393643</v>
      </c>
      <c r="Y47" s="38">
        <f t="shared" si="36"/>
        <v>747170.6300000013</v>
      </c>
      <c r="Z47" s="38">
        <f t="shared" si="37"/>
        <v>1738.8308422831979</v>
      </c>
      <c r="AA47" s="38">
        <f t="shared" si="38"/>
        <v>747170.6300000013</v>
      </c>
      <c r="AB47" s="38">
        <f t="shared" si="11"/>
        <v>1738.8308422831979</v>
      </c>
      <c r="AC47" s="38">
        <f t="shared" si="39"/>
        <v>440346.6300000015</v>
      </c>
      <c r="AD47" s="38">
        <f t="shared" si="40"/>
        <v>1035.8187139364336</v>
      </c>
      <c r="AE47" s="38">
        <f t="shared" si="14"/>
        <v>440346.6300000015</v>
      </c>
      <c r="AF47" s="38">
        <f t="shared" si="15"/>
        <v>1035.8187139364336</v>
      </c>
      <c r="AG47" s="78" t="str">
        <f t="shared" si="22"/>
        <v>Met MOE</v>
      </c>
      <c r="AH47" s="42" t="str">
        <f t="shared" si="23"/>
        <v>Met MOE</v>
      </c>
      <c r="AI47" s="42" t="str">
        <f t="shared" si="24"/>
        <v>Met MOE</v>
      </c>
      <c r="AJ47" s="42" t="str">
        <f t="shared" si="41"/>
        <v>Met MOE</v>
      </c>
      <c r="AK47" s="43" t="str">
        <f t="shared" si="26"/>
        <v>Met MOE</v>
      </c>
      <c r="AL47" s="43" t="str">
        <f>IF(AD47&gt;=0,"Met MOE","Failed Local per Pupil")</f>
        <v>Met MOE</v>
      </c>
      <c r="AM47" s="43" t="str">
        <f t="shared" si="27"/>
        <v>Met MOE</v>
      </c>
      <c r="AN47" s="43" t="str">
        <f t="shared" si="28"/>
        <v>Met MOE</v>
      </c>
      <c r="AO47" s="43" t="str">
        <f>#VALUE!</f>
        <v>Met MOE</v>
      </c>
      <c r="AP47" s="134"/>
    </row>
    <row r="48" spans="1:42" ht="15.75">
      <c r="A48" s="36" t="s">
        <v>86</v>
      </c>
      <c r="B48" s="37" t="s">
        <v>87</v>
      </c>
      <c r="C48" s="38">
        <f>+'2009 program exp'!U44</f>
        <v>3946291.519999998</v>
      </c>
      <c r="D48" s="75">
        <f>+Local!I48</f>
        <v>514469.51999999804</v>
      </c>
      <c r="E48" s="38" t="s">
        <v>736</v>
      </c>
      <c r="F48" s="38">
        <f t="shared" si="29"/>
        <v>3946291.519999998</v>
      </c>
      <c r="G48" s="38">
        <f t="shared" si="17"/>
        <v>514469.51999999804</v>
      </c>
      <c r="H48" s="39">
        <v>578</v>
      </c>
      <c r="I48" s="38">
        <f t="shared" si="0"/>
        <v>6827.493979238751</v>
      </c>
      <c r="J48" s="40">
        <f t="shared" si="18"/>
        <v>890.0856747404811</v>
      </c>
      <c r="K48" s="40">
        <f t="shared" si="30"/>
        <v>3857534.0982698943</v>
      </c>
      <c r="L48" s="40">
        <f t="shared" si="31"/>
        <v>6673.934426072481</v>
      </c>
      <c r="M48" s="40">
        <f t="shared" si="32"/>
        <v>502898.4062283718</v>
      </c>
      <c r="N48" s="40">
        <f t="shared" si="33"/>
        <v>870.0664467618889</v>
      </c>
      <c r="O48" s="38">
        <f>+'2010 program exp'!S44</f>
        <v>3956109.5</v>
      </c>
      <c r="P48" s="119"/>
      <c r="Q48" s="40">
        <f t="shared" si="19"/>
        <v>3956109.5</v>
      </c>
      <c r="R48" s="41">
        <f>+Local!O48</f>
        <v>129175.50000000032</v>
      </c>
      <c r="S48" s="41">
        <f t="shared" si="20"/>
        <v>129175.50000000032</v>
      </c>
      <c r="T48" s="23">
        <v>565</v>
      </c>
      <c r="U48" s="41">
        <f t="shared" si="34"/>
        <v>7001.963716814159</v>
      </c>
      <c r="V48" s="41">
        <f t="shared" si="6"/>
        <v>7001.963716814159</v>
      </c>
      <c r="W48" s="40">
        <f t="shared" si="35"/>
        <v>228.62920353982358</v>
      </c>
      <c r="X48" s="40">
        <f t="shared" si="21"/>
        <v>228.62920353982358</v>
      </c>
      <c r="Y48" s="38">
        <f t="shared" si="36"/>
        <v>9817.980000001844</v>
      </c>
      <c r="Z48" s="38">
        <f t="shared" si="37"/>
        <v>174.46973757540763</v>
      </c>
      <c r="AA48" s="38">
        <f t="shared" si="38"/>
        <v>98575.40173010575</v>
      </c>
      <c r="AB48" s="38">
        <f t="shared" si="11"/>
        <v>328.02929074167787</v>
      </c>
      <c r="AC48" s="38">
        <f t="shared" si="39"/>
        <v>-385294.0199999977</v>
      </c>
      <c r="AD48" s="38">
        <f t="shared" si="40"/>
        <v>-661.4564712006575</v>
      </c>
      <c r="AE48" s="38">
        <f t="shared" si="14"/>
        <v>-373722.90622837143</v>
      </c>
      <c r="AF48" s="38">
        <f t="shared" si="15"/>
        <v>-641.4372432220653</v>
      </c>
      <c r="AG48" s="78" t="str">
        <f t="shared" si="22"/>
        <v>Met MOE</v>
      </c>
      <c r="AH48" s="42" t="str">
        <f t="shared" si="23"/>
        <v>Met MOE</v>
      </c>
      <c r="AI48" s="42" t="str">
        <f t="shared" si="24"/>
        <v>Met MOE</v>
      </c>
      <c r="AJ48" s="42" t="str">
        <f t="shared" si="41"/>
        <v>Met MOE</v>
      </c>
      <c r="AK48" s="43" t="str">
        <f t="shared" si="26"/>
        <v>Failed Local Test</v>
      </c>
      <c r="AL48" s="43" t="str">
        <f>IF(AD48&gt;=0,"Met MOE","Failed Local per Pupil")</f>
        <v>Failed Local per Pupil</v>
      </c>
      <c r="AM48" s="43" t="str">
        <f t="shared" si="27"/>
        <v>Failed Local Test</v>
      </c>
      <c r="AN48" s="43" t="str">
        <f t="shared" si="28"/>
        <v>Failed Local per Pupil</v>
      </c>
      <c r="AO48" s="43" t="str">
        <f>#VALUE!</f>
        <v>Met MOE</v>
      </c>
      <c r="AP48" s="134"/>
    </row>
    <row r="49" spans="1:42" ht="15.75">
      <c r="A49" s="36" t="s">
        <v>88</v>
      </c>
      <c r="B49" s="37" t="s">
        <v>89</v>
      </c>
      <c r="C49" s="38">
        <f>+'2009 program exp'!U45</f>
        <v>85773016.80999991</v>
      </c>
      <c r="D49" s="75">
        <f>+Local!I49</f>
        <v>41353585.459999904</v>
      </c>
      <c r="E49" s="38">
        <v>10126103.5</v>
      </c>
      <c r="F49" s="38">
        <f t="shared" si="29"/>
        <v>75646913.30999991</v>
      </c>
      <c r="G49" s="38">
        <f t="shared" si="17"/>
        <v>31227481.959999904</v>
      </c>
      <c r="H49" s="39">
        <v>8854</v>
      </c>
      <c r="I49" s="38">
        <f t="shared" si="0"/>
        <v>8543.812210300419</v>
      </c>
      <c r="J49" s="40">
        <f t="shared" si="18"/>
        <v>3526.9349401400386</v>
      </c>
      <c r="K49" s="40">
        <f t="shared" si="30"/>
        <v>71682584.44442052</v>
      </c>
      <c r="L49" s="40">
        <f t="shared" si="31"/>
        <v>8096.067816175798</v>
      </c>
      <c r="M49" s="40">
        <f t="shared" si="32"/>
        <v>29590984.147774927</v>
      </c>
      <c r="N49" s="40">
        <f t="shared" si="33"/>
        <v>3342.1034727552437</v>
      </c>
      <c r="O49" s="38">
        <f>+'2010 program exp'!S45</f>
        <v>84488986.26999997</v>
      </c>
      <c r="P49" s="119">
        <v>150892</v>
      </c>
      <c r="Q49" s="40">
        <f t="shared" si="19"/>
        <v>84639878.26999997</v>
      </c>
      <c r="R49" s="41">
        <f>+Local!O49</f>
        <v>37381032.93999998</v>
      </c>
      <c r="S49" s="41">
        <f t="shared" si="20"/>
        <v>37531924.93999998</v>
      </c>
      <c r="T49" s="23">
        <v>8390</v>
      </c>
      <c r="U49" s="41">
        <f t="shared" si="34"/>
        <v>10070.200985697255</v>
      </c>
      <c r="V49" s="41">
        <f t="shared" si="6"/>
        <v>10088.185729439805</v>
      </c>
      <c r="W49" s="40">
        <f t="shared" si="35"/>
        <v>4455.4270488676975</v>
      </c>
      <c r="X49" s="40">
        <f t="shared" si="21"/>
        <v>4473.411792610248</v>
      </c>
      <c r="Y49" s="38">
        <f t="shared" si="36"/>
        <v>8842072.960000053</v>
      </c>
      <c r="Z49" s="38">
        <f t="shared" si="37"/>
        <v>1526.3887753968356</v>
      </c>
      <c r="AA49" s="38">
        <f t="shared" si="38"/>
        <v>12957293.82557945</v>
      </c>
      <c r="AB49" s="38">
        <f t="shared" si="11"/>
        <v>1992.1179132640073</v>
      </c>
      <c r="AC49" s="38">
        <f t="shared" si="39"/>
        <v>6153550.980000079</v>
      </c>
      <c r="AD49" s="38">
        <f t="shared" si="40"/>
        <v>928.4921087276589</v>
      </c>
      <c r="AE49" s="38">
        <f t="shared" si="14"/>
        <v>7940940.792225055</v>
      </c>
      <c r="AF49" s="38">
        <f t="shared" si="15"/>
        <v>1131.3083198550044</v>
      </c>
      <c r="AG49" s="78" t="str">
        <f t="shared" si="22"/>
        <v>Met MOE</v>
      </c>
      <c r="AH49" s="42" t="str">
        <f t="shared" si="23"/>
        <v>Met MOE</v>
      </c>
      <c r="AI49" s="42" t="str">
        <f t="shared" si="24"/>
        <v>Met MOE</v>
      </c>
      <c r="AJ49" s="42" t="str">
        <f t="shared" si="41"/>
        <v>Met MOE</v>
      </c>
      <c r="AK49" s="43" t="str">
        <f t="shared" si="26"/>
        <v>Met MOE</v>
      </c>
      <c r="AL49" s="43" t="str">
        <f>IF(AD49&gt;=0,"Met MOE","Failed Local per Pupil")</f>
        <v>Met MOE</v>
      </c>
      <c r="AM49" s="43" t="str">
        <f t="shared" si="27"/>
        <v>Met MOE</v>
      </c>
      <c r="AN49" s="43" t="str">
        <f t="shared" si="28"/>
        <v>Met MOE</v>
      </c>
      <c r="AO49" s="43" t="str">
        <f>#VALUE!</f>
        <v>Met MOE</v>
      </c>
      <c r="AP49" s="134"/>
    </row>
    <row r="50" spans="1:42" ht="15.75">
      <c r="A50" s="36" t="s">
        <v>90</v>
      </c>
      <c r="B50" s="37" t="s">
        <v>91</v>
      </c>
      <c r="C50" s="38">
        <f>+'2009 program exp'!U46</f>
        <v>2918983.96</v>
      </c>
      <c r="D50" s="75">
        <f>+Local!I50</f>
        <v>517928.96000000054</v>
      </c>
      <c r="E50" s="38">
        <v>316512</v>
      </c>
      <c r="F50" s="38">
        <f t="shared" si="29"/>
        <v>2602471.96</v>
      </c>
      <c r="G50" s="38">
        <f t="shared" si="17"/>
        <v>201416.96000000054</v>
      </c>
      <c r="H50" s="39">
        <v>420</v>
      </c>
      <c r="I50" s="38">
        <f t="shared" si="0"/>
        <v>6196.36180952381</v>
      </c>
      <c r="J50" s="40">
        <f t="shared" si="18"/>
        <v>479.56419047619175</v>
      </c>
      <c r="K50" s="40">
        <f t="shared" si="30"/>
        <v>2602471.96</v>
      </c>
      <c r="L50" s="40">
        <f t="shared" si="31"/>
        <v>6196.36180952381</v>
      </c>
      <c r="M50" s="40">
        <f t="shared" si="32"/>
        <v>201416.96000000054</v>
      </c>
      <c r="N50" s="40">
        <f t="shared" si="33"/>
        <v>479.56419047619175</v>
      </c>
      <c r="O50" s="38">
        <f>+'2010 program exp'!S46</f>
        <v>2800939.3200000003</v>
      </c>
      <c r="P50" s="119"/>
      <c r="Q50" s="40">
        <f t="shared" si="19"/>
        <v>2800939.3200000003</v>
      </c>
      <c r="R50" s="41">
        <f>+Local!O50</f>
        <v>54508.84999999999</v>
      </c>
      <c r="S50" s="41">
        <f t="shared" si="20"/>
        <v>54508.84999999999</v>
      </c>
      <c r="T50" s="23">
        <v>440</v>
      </c>
      <c r="U50" s="41">
        <f t="shared" si="34"/>
        <v>6365.771181818182</v>
      </c>
      <c r="V50" s="41">
        <f t="shared" si="6"/>
        <v>6365.771181818182</v>
      </c>
      <c r="W50" s="40">
        <f t="shared" si="35"/>
        <v>123.88374999999998</v>
      </c>
      <c r="X50" s="40">
        <f t="shared" si="21"/>
        <v>123.88374999999998</v>
      </c>
      <c r="Y50" s="38">
        <f t="shared" si="36"/>
        <v>198467.36000000034</v>
      </c>
      <c r="Z50" s="38">
        <f t="shared" si="37"/>
        <v>169.4093722943726</v>
      </c>
      <c r="AA50" s="38">
        <f t="shared" si="38"/>
        <v>198467.36000000034</v>
      </c>
      <c r="AB50" s="38">
        <f t="shared" si="11"/>
        <v>169.4093722943726</v>
      </c>
      <c r="AC50" s="38">
        <f t="shared" si="39"/>
        <v>-146908.11000000057</v>
      </c>
      <c r="AD50" s="38">
        <f t="shared" si="40"/>
        <v>-355.6804404761918</v>
      </c>
      <c r="AE50" s="38">
        <f t="shared" si="14"/>
        <v>-146908.11000000057</v>
      </c>
      <c r="AF50" s="38">
        <f t="shared" si="15"/>
        <v>-355.6804404761918</v>
      </c>
      <c r="AG50" s="78" t="str">
        <f t="shared" si="22"/>
        <v>Met MOE</v>
      </c>
      <c r="AH50" s="42" t="str">
        <f t="shared" si="23"/>
        <v>Met MOE</v>
      </c>
      <c r="AI50" s="42" t="str">
        <f t="shared" si="24"/>
        <v>Met MOE</v>
      </c>
      <c r="AJ50" s="42" t="str">
        <f t="shared" si="41"/>
        <v>Met MOE</v>
      </c>
      <c r="AK50" s="43" t="str">
        <f t="shared" si="26"/>
        <v>Failed Local Test</v>
      </c>
      <c r="AL50" s="43" t="str">
        <f>IF(AD50&gt;=0,"Met MOE","Failed Local per Pupil")</f>
        <v>Failed Local per Pupil</v>
      </c>
      <c r="AM50" s="43" t="str">
        <f t="shared" si="27"/>
        <v>Failed Local Test</v>
      </c>
      <c r="AN50" s="43" t="str">
        <f t="shared" si="28"/>
        <v>Failed Local per Pupil</v>
      </c>
      <c r="AO50" s="43" t="str">
        <f>#VALUE!</f>
        <v>Met MOE</v>
      </c>
      <c r="AP50" s="134"/>
    </row>
    <row r="51" spans="1:42" ht="15.75">
      <c r="A51" s="36" t="s">
        <v>92</v>
      </c>
      <c r="B51" s="130" t="s">
        <v>93</v>
      </c>
      <c r="C51" s="118">
        <f>+'2009 program exp'!U47</f>
        <v>784417.4199999999</v>
      </c>
      <c r="D51" s="121">
        <f>+Local!I51</f>
        <v>315425.42000000004</v>
      </c>
      <c r="E51" s="118" t="s">
        <v>736</v>
      </c>
      <c r="F51" s="118">
        <f t="shared" si="29"/>
        <v>784417.4199999999</v>
      </c>
      <c r="G51" s="118">
        <f t="shared" si="17"/>
        <v>315425.42000000004</v>
      </c>
      <c r="H51" s="122">
        <v>143</v>
      </c>
      <c r="I51" s="118">
        <f t="shared" si="0"/>
        <v>5485.436503496503</v>
      </c>
      <c r="J51" s="123">
        <f t="shared" si="18"/>
        <v>2205.772167832168</v>
      </c>
      <c r="K51" s="123">
        <f t="shared" si="30"/>
        <v>778931.9834965034</v>
      </c>
      <c r="L51" s="123">
        <f t="shared" si="31"/>
        <v>5447.076807667856</v>
      </c>
      <c r="M51" s="123">
        <f t="shared" si="32"/>
        <v>313219.64783216786</v>
      </c>
      <c r="N51" s="123">
        <f t="shared" si="33"/>
        <v>2190.3471876375374</v>
      </c>
      <c r="O51" s="118">
        <f>+'2010 program exp'!S47</f>
        <v>616403.2899999999</v>
      </c>
      <c r="P51" s="124"/>
      <c r="Q51" s="123">
        <f t="shared" si="19"/>
        <v>616403.2899999999</v>
      </c>
      <c r="R51" s="125">
        <f>+Local!O51</f>
        <v>100110.29000000002</v>
      </c>
      <c r="S51" s="125">
        <f t="shared" si="20"/>
        <v>100110.29000000002</v>
      </c>
      <c r="T51" s="126">
        <v>142</v>
      </c>
      <c r="U51" s="125">
        <f t="shared" si="34"/>
        <v>4340.868239436619</v>
      </c>
      <c r="V51" s="125">
        <f t="shared" si="6"/>
        <v>4340.868239436619</v>
      </c>
      <c r="W51" s="123">
        <f t="shared" si="35"/>
        <v>705.0020422535213</v>
      </c>
      <c r="X51" s="123">
        <f t="shared" si="21"/>
        <v>705.0020422535213</v>
      </c>
      <c r="Y51" s="118">
        <f t="shared" si="36"/>
        <v>-168014.13</v>
      </c>
      <c r="Z51" s="118">
        <f t="shared" si="37"/>
        <v>-1144.5682640598843</v>
      </c>
      <c r="AA51" s="118">
        <f t="shared" si="38"/>
        <v>-162528.69349650352</v>
      </c>
      <c r="AB51" s="118">
        <f t="shared" si="11"/>
        <v>-1106.2085682312372</v>
      </c>
      <c r="AC51" s="118">
        <f t="shared" si="39"/>
        <v>-215315.13</v>
      </c>
      <c r="AD51" s="118">
        <f t="shared" si="40"/>
        <v>-1500.770125578647</v>
      </c>
      <c r="AE51" s="118">
        <f t="shared" si="14"/>
        <v>-213109.35783216782</v>
      </c>
      <c r="AF51" s="118">
        <f t="shared" si="15"/>
        <v>-1485.3451453840162</v>
      </c>
      <c r="AG51" s="127" t="str">
        <f t="shared" si="22"/>
        <v>Failed Aggregate MOE</v>
      </c>
      <c r="AH51" s="128" t="str">
        <f t="shared" si="23"/>
        <v>Failed PPC</v>
      </c>
      <c r="AI51" s="128" t="str">
        <f t="shared" si="24"/>
        <v>Failed Reduced Student Aggegate</v>
      </c>
      <c r="AJ51" s="128" t="str">
        <f t="shared" si="41"/>
        <v>Failed PPC</v>
      </c>
      <c r="AK51" s="129" t="str">
        <f t="shared" si="26"/>
        <v>Failed Local Test</v>
      </c>
      <c r="AL51" s="129" t="str">
        <f>IF(AD51&gt;=0,"Met MOE","Failed Local per Pupil")</f>
        <v>Failed Local per Pupil</v>
      </c>
      <c r="AM51" s="129" t="str">
        <f t="shared" si="27"/>
        <v>Failed Local Test</v>
      </c>
      <c r="AN51" s="129" t="str">
        <f t="shared" si="28"/>
        <v>Failed Local per Pupil</v>
      </c>
      <c r="AO51" s="129" t="str">
        <f>#VALUE!</f>
        <v>Did Not Meet MOE</v>
      </c>
      <c r="AP51" s="133">
        <v>-162528.69</v>
      </c>
    </row>
    <row r="52" spans="1:42" ht="15.75">
      <c r="A52" s="36" t="s">
        <v>94</v>
      </c>
      <c r="B52" s="37" t="s">
        <v>95</v>
      </c>
      <c r="C52" s="38">
        <f>+'2009 program exp'!U48</f>
        <v>10584424.280000005</v>
      </c>
      <c r="D52" s="75">
        <f>+Local!I52</f>
        <v>3272256.280000004</v>
      </c>
      <c r="E52" s="38">
        <v>1700970.5</v>
      </c>
      <c r="F52" s="38">
        <f t="shared" si="29"/>
        <v>8883453.780000005</v>
      </c>
      <c r="G52" s="38">
        <f t="shared" si="17"/>
        <v>1571285.780000004</v>
      </c>
      <c r="H52" s="39">
        <v>1561</v>
      </c>
      <c r="I52" s="38">
        <f t="shared" si="0"/>
        <v>5690.8736579115985</v>
      </c>
      <c r="J52" s="40">
        <f t="shared" si="18"/>
        <v>1006.5892248558641</v>
      </c>
      <c r="K52" s="40">
        <f t="shared" si="30"/>
        <v>8883453.780000005</v>
      </c>
      <c r="L52" s="40">
        <f t="shared" si="31"/>
        <v>5690.8736579115985</v>
      </c>
      <c r="M52" s="40">
        <f t="shared" si="32"/>
        <v>1571285.780000004</v>
      </c>
      <c r="N52" s="40">
        <f t="shared" si="33"/>
        <v>1006.5892248558641</v>
      </c>
      <c r="O52" s="38">
        <f>+'2010 program exp'!S48</f>
        <v>9243650.400000002</v>
      </c>
      <c r="P52" s="119">
        <v>9179</v>
      </c>
      <c r="Q52" s="40">
        <f t="shared" si="19"/>
        <v>9252829.400000002</v>
      </c>
      <c r="R52" s="41">
        <f>+Local!O52</f>
        <v>1379931.4</v>
      </c>
      <c r="S52" s="41">
        <f t="shared" si="20"/>
        <v>1389110.4</v>
      </c>
      <c r="T52" s="23">
        <v>1568</v>
      </c>
      <c r="U52" s="41">
        <f t="shared" si="34"/>
        <v>5895.185204081634</v>
      </c>
      <c r="V52" s="41">
        <f t="shared" si="6"/>
        <v>5901.039158163267</v>
      </c>
      <c r="W52" s="40">
        <f t="shared" si="35"/>
        <v>880.0582908163265</v>
      </c>
      <c r="X52" s="40">
        <f t="shared" si="21"/>
        <v>885.9122448979591</v>
      </c>
      <c r="Y52" s="38">
        <f t="shared" si="36"/>
        <v>360196.6199999973</v>
      </c>
      <c r="Z52" s="38">
        <f t="shared" si="37"/>
        <v>204.3115461700354</v>
      </c>
      <c r="AA52" s="38">
        <f t="shared" si="38"/>
        <v>369375.6199999973</v>
      </c>
      <c r="AB52" s="38">
        <f t="shared" si="11"/>
        <v>210.16550025166816</v>
      </c>
      <c r="AC52" s="38">
        <f t="shared" si="39"/>
        <v>-191354.38000000408</v>
      </c>
      <c r="AD52" s="38">
        <f t="shared" si="40"/>
        <v>-126.53093403953767</v>
      </c>
      <c r="AE52" s="38">
        <f t="shared" si="14"/>
        <v>-182175.38000000408</v>
      </c>
      <c r="AF52" s="38">
        <f t="shared" si="15"/>
        <v>-120.67697995790502</v>
      </c>
      <c r="AG52" s="78" t="str">
        <f t="shared" si="22"/>
        <v>Met MOE</v>
      </c>
      <c r="AH52" s="42" t="str">
        <f t="shared" si="23"/>
        <v>Met MOE</v>
      </c>
      <c r="AI52" s="42" t="str">
        <f t="shared" si="24"/>
        <v>Met MOE</v>
      </c>
      <c r="AJ52" s="42" t="str">
        <f t="shared" si="41"/>
        <v>Met MOE</v>
      </c>
      <c r="AK52" s="43" t="str">
        <f t="shared" si="26"/>
        <v>Failed Local Test</v>
      </c>
      <c r="AL52" s="43" t="str">
        <f>IF(AD52&gt;=0,"Met MOE","Failed Local per Pupil")</f>
        <v>Failed Local per Pupil</v>
      </c>
      <c r="AM52" s="43" t="str">
        <f t="shared" si="27"/>
        <v>Failed Local Test</v>
      </c>
      <c r="AN52" s="43" t="str">
        <f t="shared" si="28"/>
        <v>Failed Local per Pupil</v>
      </c>
      <c r="AO52" s="43" t="str">
        <f>#VALUE!</f>
        <v>Met MOE</v>
      </c>
      <c r="AP52" s="134"/>
    </row>
    <row r="53" spans="1:42" ht="15.75">
      <c r="A53" s="36" t="s">
        <v>96</v>
      </c>
      <c r="B53" s="37" t="s">
        <v>97</v>
      </c>
      <c r="C53" s="38">
        <f>+'2009 program exp'!U49</f>
        <v>18684743.63</v>
      </c>
      <c r="D53" s="75">
        <f>+Local!I53</f>
        <v>6107063.7799999975</v>
      </c>
      <c r="E53" s="38">
        <v>2456846.5</v>
      </c>
      <c r="F53" s="38">
        <f t="shared" si="29"/>
        <v>16227897.129999999</v>
      </c>
      <c r="G53" s="38">
        <f t="shared" si="17"/>
        <v>3650217.2799999975</v>
      </c>
      <c r="H53" s="39">
        <v>2668</v>
      </c>
      <c r="I53" s="38">
        <f t="shared" si="0"/>
        <v>6082.420213643178</v>
      </c>
      <c r="J53" s="40">
        <f t="shared" si="18"/>
        <v>1368.1474062968507</v>
      </c>
      <c r="K53" s="40">
        <f t="shared" si="30"/>
        <v>15826457.39589955</v>
      </c>
      <c r="L53" s="40">
        <f t="shared" si="31"/>
        <v>5931.955545689486</v>
      </c>
      <c r="M53" s="40">
        <f t="shared" si="32"/>
        <v>3559919.551184405</v>
      </c>
      <c r="N53" s="40">
        <f t="shared" si="33"/>
        <v>1334.302680353975</v>
      </c>
      <c r="O53" s="38">
        <f>+'2010 program exp'!S49</f>
        <v>18697746.220000003</v>
      </c>
      <c r="P53" s="119">
        <v>87073</v>
      </c>
      <c r="Q53" s="40">
        <f t="shared" si="19"/>
        <v>18784819.220000003</v>
      </c>
      <c r="R53" s="41">
        <f>+Local!O53</f>
        <v>3622522.49</v>
      </c>
      <c r="S53" s="41">
        <f t="shared" si="20"/>
        <v>3709595.49</v>
      </c>
      <c r="T53" s="23">
        <v>2602</v>
      </c>
      <c r="U53" s="41">
        <f t="shared" si="34"/>
        <v>7185.913228285935</v>
      </c>
      <c r="V53" s="41">
        <f t="shared" si="6"/>
        <v>7219.377102229056</v>
      </c>
      <c r="W53" s="40">
        <f t="shared" si="35"/>
        <v>1392.2069523443506</v>
      </c>
      <c r="X53" s="40">
        <f t="shared" si="21"/>
        <v>1425.6708262874713</v>
      </c>
      <c r="Y53" s="38">
        <f t="shared" si="36"/>
        <v>2469849.0900000036</v>
      </c>
      <c r="Z53" s="38">
        <f t="shared" si="37"/>
        <v>1103.4930146427569</v>
      </c>
      <c r="AA53" s="38">
        <f t="shared" si="38"/>
        <v>2958361.8241004534</v>
      </c>
      <c r="AB53" s="38">
        <f t="shared" si="11"/>
        <v>1287.4215565395698</v>
      </c>
      <c r="AC53" s="38">
        <f t="shared" si="39"/>
        <v>-27694.789999997243</v>
      </c>
      <c r="AD53" s="38">
        <f t="shared" si="40"/>
        <v>24.059546047499907</v>
      </c>
      <c r="AE53" s="38">
        <f t="shared" si="14"/>
        <v>149675.93881559512</v>
      </c>
      <c r="AF53" s="38">
        <f t="shared" si="15"/>
        <v>91.36814593349641</v>
      </c>
      <c r="AG53" s="78" t="str">
        <f t="shared" si="22"/>
        <v>Met MOE</v>
      </c>
      <c r="AH53" s="42" t="str">
        <f t="shared" si="23"/>
        <v>Met MOE</v>
      </c>
      <c r="AI53" s="42" t="str">
        <f t="shared" si="24"/>
        <v>Met MOE</v>
      </c>
      <c r="AJ53" s="42" t="str">
        <f t="shared" si="41"/>
        <v>Met MOE</v>
      </c>
      <c r="AK53" s="43" t="str">
        <f t="shared" si="26"/>
        <v>Failed Local Test</v>
      </c>
      <c r="AL53" s="43" t="str">
        <f>IF(AD53&gt;=0,"Met MOE","Failed Local per Pupil")</f>
        <v>Met MOE</v>
      </c>
      <c r="AM53" s="43" t="str">
        <f t="shared" si="27"/>
        <v>Met MOE</v>
      </c>
      <c r="AN53" s="43" t="str">
        <f t="shared" si="28"/>
        <v>Met MOE</v>
      </c>
      <c r="AO53" s="43" t="str">
        <f>#VALUE!</f>
        <v>Met MOE</v>
      </c>
      <c r="AP53" s="134"/>
    </row>
    <row r="54" spans="1:42" ht="15.75">
      <c r="A54" s="36" t="s">
        <v>98</v>
      </c>
      <c r="B54" s="37" t="s">
        <v>99</v>
      </c>
      <c r="C54" s="38">
        <f>+'2009 program exp'!U50</f>
        <v>1565150.48</v>
      </c>
      <c r="D54" s="75">
        <f>+Local!I54</f>
        <v>63333.479999999916</v>
      </c>
      <c r="E54" s="38">
        <v>242757.5</v>
      </c>
      <c r="F54" s="38">
        <f t="shared" si="29"/>
        <v>1322392.98</v>
      </c>
      <c r="G54" s="38">
        <f t="shared" si="17"/>
        <v>-179424.02000000008</v>
      </c>
      <c r="H54" s="39">
        <v>279</v>
      </c>
      <c r="I54" s="38">
        <f t="shared" si="0"/>
        <v>4739.759784946236</v>
      </c>
      <c r="J54" s="40">
        <f t="shared" si="18"/>
        <v>-643.0968458781365</v>
      </c>
      <c r="K54" s="40">
        <f t="shared" si="30"/>
        <v>1322392.98</v>
      </c>
      <c r="L54" s="40">
        <f t="shared" si="31"/>
        <v>4739.759784946236</v>
      </c>
      <c r="M54" s="40">
        <f t="shared" si="32"/>
        <v>-179424.02000000008</v>
      </c>
      <c r="N54" s="40">
        <f t="shared" si="33"/>
        <v>-643.0968458781365</v>
      </c>
      <c r="O54" s="38">
        <f>+'2010 program exp'!S50</f>
        <v>1389768.66</v>
      </c>
      <c r="P54" s="119"/>
      <c r="Q54" s="40">
        <f t="shared" si="19"/>
        <v>1389768.66</v>
      </c>
      <c r="R54" s="41">
        <f>+Local!O54</f>
        <v>2932.21</v>
      </c>
      <c r="S54" s="41">
        <f t="shared" si="20"/>
        <v>2932.21</v>
      </c>
      <c r="T54" s="23">
        <v>301</v>
      </c>
      <c r="U54" s="41">
        <f t="shared" si="34"/>
        <v>4617.171627906976</v>
      </c>
      <c r="V54" s="41">
        <f t="shared" si="6"/>
        <v>4617.171627906976</v>
      </c>
      <c r="W54" s="40">
        <f t="shared" si="35"/>
        <v>9.74156146179402</v>
      </c>
      <c r="X54" s="40">
        <f t="shared" si="21"/>
        <v>9.74156146179402</v>
      </c>
      <c r="Y54" s="38">
        <f t="shared" si="36"/>
        <v>67375.67999999993</v>
      </c>
      <c r="Z54" s="38">
        <f t="shared" si="37"/>
        <v>-122.5881570392603</v>
      </c>
      <c r="AA54" s="38">
        <f t="shared" si="38"/>
        <v>67375.67999999993</v>
      </c>
      <c r="AB54" s="38">
        <f t="shared" si="11"/>
        <v>-122.5881570392603</v>
      </c>
      <c r="AC54" s="38">
        <f t="shared" si="39"/>
        <v>182356.23000000007</v>
      </c>
      <c r="AD54" s="38">
        <f t="shared" si="40"/>
        <v>652.8384073399305</v>
      </c>
      <c r="AE54" s="38">
        <f t="shared" si="14"/>
        <v>182356.23000000007</v>
      </c>
      <c r="AF54" s="38">
        <f t="shared" si="15"/>
        <v>652.8384073399305</v>
      </c>
      <c r="AG54" s="78" t="str">
        <f t="shared" si="22"/>
        <v>Met MOE</v>
      </c>
      <c r="AH54" s="42" t="str">
        <f t="shared" si="23"/>
        <v>Failed PPC</v>
      </c>
      <c r="AI54" s="42" t="str">
        <f t="shared" si="24"/>
        <v>Met MOE</v>
      </c>
      <c r="AJ54" s="42" t="str">
        <f t="shared" si="41"/>
        <v>Failed PPC</v>
      </c>
      <c r="AK54" s="43" t="str">
        <f t="shared" si="26"/>
        <v>Met MOE</v>
      </c>
      <c r="AL54" s="43" t="str">
        <f>IF(AD54&gt;=0,"Met MOE","Failed Local per Pupil")</f>
        <v>Met MOE</v>
      </c>
      <c r="AM54" s="43" t="str">
        <f t="shared" si="27"/>
        <v>Met MOE</v>
      </c>
      <c r="AN54" s="43" t="str">
        <f t="shared" si="28"/>
        <v>Met MOE</v>
      </c>
      <c r="AO54" s="43" t="str">
        <f>#VALUE!</f>
        <v>Met MOE</v>
      </c>
      <c r="AP54" s="134"/>
    </row>
    <row r="55" spans="1:42" ht="15.75">
      <c r="A55" s="36" t="s">
        <v>100</v>
      </c>
      <c r="B55" s="37" t="s">
        <v>101</v>
      </c>
      <c r="C55" s="38">
        <f>+'2009 program exp'!U51</f>
        <v>417486.2700000001</v>
      </c>
      <c r="D55" s="75">
        <f>+Local!I55</f>
        <v>141190.2700000001</v>
      </c>
      <c r="E55" s="38">
        <v>70377</v>
      </c>
      <c r="F55" s="38">
        <f t="shared" si="29"/>
        <v>347109.2700000001</v>
      </c>
      <c r="G55" s="38">
        <f t="shared" si="17"/>
        <v>70813.2700000001</v>
      </c>
      <c r="H55" s="39">
        <v>66</v>
      </c>
      <c r="I55" s="38">
        <f t="shared" si="0"/>
        <v>5259.231363636365</v>
      </c>
      <c r="J55" s="40">
        <f t="shared" si="18"/>
        <v>1072.9283333333349</v>
      </c>
      <c r="K55" s="40">
        <f t="shared" si="30"/>
        <v>273480.030909091</v>
      </c>
      <c r="L55" s="40">
        <f t="shared" si="31"/>
        <v>4143.636831955924</v>
      </c>
      <c r="M55" s="40">
        <f t="shared" si="32"/>
        <v>55792.27333333342</v>
      </c>
      <c r="N55" s="40">
        <f t="shared" si="33"/>
        <v>845.337474747476</v>
      </c>
      <c r="O55" s="38">
        <f>+'2010 program exp'!S51</f>
        <v>399266.32</v>
      </c>
      <c r="P55" s="119"/>
      <c r="Q55" s="40">
        <f t="shared" si="19"/>
        <v>399266.32</v>
      </c>
      <c r="R55" s="41">
        <f>+Local!O55</f>
        <v>130408.32</v>
      </c>
      <c r="S55" s="41">
        <f t="shared" si="20"/>
        <v>130408.32</v>
      </c>
      <c r="T55" s="23">
        <v>52</v>
      </c>
      <c r="U55" s="41">
        <f t="shared" si="34"/>
        <v>7678.198461538462</v>
      </c>
      <c r="V55" s="41">
        <f t="shared" si="6"/>
        <v>7678.198461538462</v>
      </c>
      <c r="W55" s="40">
        <f t="shared" si="35"/>
        <v>2507.852307692308</v>
      </c>
      <c r="X55" s="40">
        <f t="shared" si="21"/>
        <v>2507.852307692308</v>
      </c>
      <c r="Y55" s="38">
        <f t="shared" si="36"/>
        <v>52157.04999999993</v>
      </c>
      <c r="Z55" s="38">
        <f t="shared" si="37"/>
        <v>2418.9670979020966</v>
      </c>
      <c r="AA55" s="38">
        <f t="shared" si="38"/>
        <v>125786.289090909</v>
      </c>
      <c r="AB55" s="38">
        <f t="shared" si="11"/>
        <v>3534.5616295825375</v>
      </c>
      <c r="AC55" s="38">
        <f t="shared" si="39"/>
        <v>59595.0499999999</v>
      </c>
      <c r="AD55" s="38">
        <f t="shared" si="40"/>
        <v>1434.923974358973</v>
      </c>
      <c r="AE55" s="38">
        <f t="shared" si="14"/>
        <v>74616.04666666659</v>
      </c>
      <c r="AF55" s="38">
        <f t="shared" si="15"/>
        <v>1662.514832944832</v>
      </c>
      <c r="AG55" s="78" t="str">
        <f t="shared" si="22"/>
        <v>Met MOE</v>
      </c>
      <c r="AH55" s="42" t="str">
        <f t="shared" si="23"/>
        <v>Met MOE</v>
      </c>
      <c r="AI55" s="42" t="str">
        <f t="shared" si="24"/>
        <v>Met MOE</v>
      </c>
      <c r="AJ55" s="42" t="str">
        <f t="shared" si="41"/>
        <v>Met MOE</v>
      </c>
      <c r="AK55" s="43" t="str">
        <f t="shared" si="26"/>
        <v>Met MOE</v>
      </c>
      <c r="AL55" s="43" t="str">
        <f>IF(AD55&gt;=0,"Met MOE","Failed Local per Pupil")</f>
        <v>Met MOE</v>
      </c>
      <c r="AM55" s="43" t="str">
        <f t="shared" si="27"/>
        <v>Met MOE</v>
      </c>
      <c r="AN55" s="43" t="str">
        <f t="shared" si="28"/>
        <v>Met MOE</v>
      </c>
      <c r="AO55" s="43" t="str">
        <f>#VALUE!</f>
        <v>Met MOE</v>
      </c>
      <c r="AP55" s="134"/>
    </row>
    <row r="56" spans="1:42" ht="15.75">
      <c r="A56" s="36" t="s">
        <v>102</v>
      </c>
      <c r="B56" s="37" t="s">
        <v>103</v>
      </c>
      <c r="C56" s="38">
        <f>+'2009 program exp'!U52</f>
        <v>8544926.360000001</v>
      </c>
      <c r="D56" s="75">
        <f>+Local!I56</f>
        <v>1476711.3600000013</v>
      </c>
      <c r="E56" s="38" t="s">
        <v>737</v>
      </c>
      <c r="F56" s="38">
        <f>IF(E56="Optional EIS ",C56,C56-E56)</f>
        <v>8544926.360000001</v>
      </c>
      <c r="G56" s="38">
        <f>IF($E56="Optional EIS ",D56,D56-$E56)</f>
        <v>1476711.3600000013</v>
      </c>
      <c r="H56" s="39">
        <v>1446</v>
      </c>
      <c r="I56" s="38">
        <f t="shared" si="0"/>
        <v>5909.354329183957</v>
      </c>
      <c r="J56" s="40">
        <f t="shared" si="18"/>
        <v>1021.2388381742747</v>
      </c>
      <c r="K56" s="40">
        <f t="shared" si="30"/>
        <v>8544926.360000001</v>
      </c>
      <c r="L56" s="40">
        <f t="shared" si="31"/>
        <v>5909.354329183957</v>
      </c>
      <c r="M56" s="40">
        <f t="shared" si="32"/>
        <v>1476711.3600000013</v>
      </c>
      <c r="N56" s="40">
        <f t="shared" si="33"/>
        <v>1021.2388381742747</v>
      </c>
      <c r="O56" s="38">
        <f>+'2010 program exp'!S52</f>
        <v>8593640.81</v>
      </c>
      <c r="P56" s="119"/>
      <c r="Q56" s="40">
        <f t="shared" si="19"/>
        <v>8593640.81</v>
      </c>
      <c r="R56" s="41">
        <f>+Local!O56</f>
        <v>510144.81000000023</v>
      </c>
      <c r="S56" s="41">
        <f t="shared" si="20"/>
        <v>510144.81000000023</v>
      </c>
      <c r="T56" s="23">
        <v>1533</v>
      </c>
      <c r="U56" s="41">
        <f t="shared" si="34"/>
        <v>5605.766999347685</v>
      </c>
      <c r="V56" s="41">
        <f t="shared" si="6"/>
        <v>5605.766999347685</v>
      </c>
      <c r="W56" s="40">
        <f t="shared" si="35"/>
        <v>332.7754794520549</v>
      </c>
      <c r="X56" s="40">
        <f t="shared" si="21"/>
        <v>332.7754794520549</v>
      </c>
      <c r="Y56" s="38">
        <f t="shared" si="36"/>
        <v>48714.449999999255</v>
      </c>
      <c r="Z56" s="38">
        <f t="shared" si="37"/>
        <v>-303.58732983627215</v>
      </c>
      <c r="AA56" s="38">
        <f t="shared" si="38"/>
        <v>48714.449999999255</v>
      </c>
      <c r="AB56" s="38">
        <f t="shared" si="11"/>
        <v>-303.58732983627215</v>
      </c>
      <c r="AC56" s="38">
        <f t="shared" si="39"/>
        <v>-966566.550000001</v>
      </c>
      <c r="AD56" s="38">
        <f t="shared" si="40"/>
        <v>-688.4633587222198</v>
      </c>
      <c r="AE56" s="38">
        <f t="shared" si="14"/>
        <v>-966566.550000001</v>
      </c>
      <c r="AF56" s="38">
        <f t="shared" si="15"/>
        <v>-688.4633587222198</v>
      </c>
      <c r="AG56" s="78" t="str">
        <f t="shared" si="22"/>
        <v>Met MOE</v>
      </c>
      <c r="AH56" s="42" t="str">
        <f t="shared" si="23"/>
        <v>Failed PPC</v>
      </c>
      <c r="AI56" s="42" t="str">
        <f t="shared" si="24"/>
        <v>Met MOE</v>
      </c>
      <c r="AJ56" s="42" t="str">
        <f t="shared" si="41"/>
        <v>Failed PPC</v>
      </c>
      <c r="AK56" s="43" t="str">
        <f t="shared" si="26"/>
        <v>Failed Local Test</v>
      </c>
      <c r="AL56" s="43" t="str">
        <f>IF(AD56&gt;=0,"Met MOE","Failed Local per Pupil")</f>
        <v>Failed Local per Pupil</v>
      </c>
      <c r="AM56" s="43" t="str">
        <f t="shared" si="27"/>
        <v>Failed Local Test</v>
      </c>
      <c r="AN56" s="43" t="str">
        <f t="shared" si="28"/>
        <v>Failed Local per Pupil</v>
      </c>
      <c r="AO56" s="43" t="str">
        <f>#VALUE!</f>
        <v>Met MOE</v>
      </c>
      <c r="AP56" s="134"/>
    </row>
    <row r="57" spans="1:42" ht="15.75">
      <c r="A57" s="36" t="s">
        <v>104</v>
      </c>
      <c r="B57" s="37" t="s">
        <v>105</v>
      </c>
      <c r="C57" s="38">
        <f>+'2009 program exp'!U53</f>
        <v>2967743.390000001</v>
      </c>
      <c r="D57" s="75">
        <f>+Local!I57</f>
        <v>644975.8800000013</v>
      </c>
      <c r="E57" s="38" t="s">
        <v>736</v>
      </c>
      <c r="F57" s="38">
        <f aca="true" t="shared" si="42" ref="F57:F68">IF(E57="did not meet",C57,C57-E57)</f>
        <v>2967743.390000001</v>
      </c>
      <c r="G57" s="38">
        <f t="shared" si="17"/>
        <v>644975.8800000013</v>
      </c>
      <c r="H57" s="39">
        <v>338</v>
      </c>
      <c r="I57" s="38">
        <f t="shared" si="0"/>
        <v>8780.305887573968</v>
      </c>
      <c r="J57" s="40">
        <f t="shared" si="18"/>
        <v>1908.2126627218972</v>
      </c>
      <c r="K57" s="40">
        <f t="shared" si="30"/>
        <v>2721894.82514793</v>
      </c>
      <c r="L57" s="40">
        <f t="shared" si="31"/>
        <v>8052.943269668433</v>
      </c>
      <c r="M57" s="40">
        <f t="shared" si="32"/>
        <v>591545.9254437882</v>
      </c>
      <c r="N57" s="40">
        <f t="shared" si="33"/>
        <v>1750.135874094048</v>
      </c>
      <c r="O57" s="38">
        <f>+'2010 program exp'!S53</f>
        <v>2923999.4000000004</v>
      </c>
      <c r="P57" s="119"/>
      <c r="Q57" s="40">
        <f t="shared" si="19"/>
        <v>2923999.4000000004</v>
      </c>
      <c r="R57" s="41">
        <f>+Local!O57</f>
        <v>585534.7699999999</v>
      </c>
      <c r="S57" s="41">
        <f t="shared" si="20"/>
        <v>585534.7699999999</v>
      </c>
      <c r="T57" s="23">
        <v>310</v>
      </c>
      <c r="U57" s="41">
        <f t="shared" si="34"/>
        <v>9432.25612903226</v>
      </c>
      <c r="V57" s="41">
        <f t="shared" si="6"/>
        <v>9432.25612903226</v>
      </c>
      <c r="W57" s="40">
        <f t="shared" si="35"/>
        <v>1888.8218387096772</v>
      </c>
      <c r="X57" s="40">
        <f t="shared" si="21"/>
        <v>1888.8218387096772</v>
      </c>
      <c r="Y57" s="38">
        <f t="shared" si="36"/>
        <v>-43743.99000000069</v>
      </c>
      <c r="Z57" s="38">
        <f t="shared" si="37"/>
        <v>651.9502414582912</v>
      </c>
      <c r="AA57" s="38">
        <f t="shared" si="38"/>
        <v>202104.5748520703</v>
      </c>
      <c r="AB57" s="38">
        <f t="shared" si="11"/>
        <v>1379.3128593638266</v>
      </c>
      <c r="AC57" s="38">
        <f t="shared" si="39"/>
        <v>-59441.11000000138</v>
      </c>
      <c r="AD57" s="38">
        <f t="shared" si="40"/>
        <v>-19.390824012220037</v>
      </c>
      <c r="AE57" s="38">
        <f t="shared" si="14"/>
        <v>-6011.155443788273</v>
      </c>
      <c r="AF57" s="38">
        <f t="shared" si="15"/>
        <v>138.68596461562925</v>
      </c>
      <c r="AG57" s="78" t="str">
        <f t="shared" si="22"/>
        <v>Failed Aggregate MOE</v>
      </c>
      <c r="AH57" s="42" t="str">
        <f t="shared" si="23"/>
        <v>Met MOE</v>
      </c>
      <c r="AI57" s="42" t="str">
        <f t="shared" si="24"/>
        <v>Met MOE</v>
      </c>
      <c r="AJ57" s="42" t="str">
        <f t="shared" si="41"/>
        <v>Met MOE</v>
      </c>
      <c r="AK57" s="43" t="str">
        <f t="shared" si="26"/>
        <v>Failed Local Test</v>
      </c>
      <c r="AL57" s="43" t="str">
        <f>IF(AD57&gt;=0,"Met MOE","Failed Local per Pupil")</f>
        <v>Failed Local per Pupil</v>
      </c>
      <c r="AM57" s="43" t="str">
        <f t="shared" si="27"/>
        <v>Failed Local Test</v>
      </c>
      <c r="AN57" s="43" t="str">
        <f t="shared" si="28"/>
        <v>Met MOE</v>
      </c>
      <c r="AO57" s="43" t="str">
        <f>#VALUE!</f>
        <v>Met MOE</v>
      </c>
      <c r="AP57" s="134"/>
    </row>
    <row r="58" spans="1:42" ht="15.75">
      <c r="A58" s="36" t="s">
        <v>106</v>
      </c>
      <c r="B58" s="37" t="s">
        <v>107</v>
      </c>
      <c r="C58" s="38">
        <f>+'2009 program exp'!U54</f>
        <v>3411786.839999999</v>
      </c>
      <c r="D58" s="75">
        <f>+Local!I58</f>
        <v>485673.8399999994</v>
      </c>
      <c r="E58" s="38" t="s">
        <v>736</v>
      </c>
      <c r="F58" s="38">
        <f t="shared" si="42"/>
        <v>3411786.839999999</v>
      </c>
      <c r="G58" s="38">
        <f t="shared" si="17"/>
        <v>485673.8399999994</v>
      </c>
      <c r="H58" s="39">
        <v>660</v>
      </c>
      <c r="I58" s="38">
        <f t="shared" si="0"/>
        <v>5169.373999999998</v>
      </c>
      <c r="J58" s="40">
        <f t="shared" si="18"/>
        <v>735.8694545454537</v>
      </c>
      <c r="K58" s="40">
        <f t="shared" si="30"/>
        <v>3292891.237999999</v>
      </c>
      <c r="L58" s="40">
        <f t="shared" si="31"/>
        <v>4989.2291484848465</v>
      </c>
      <c r="M58" s="40">
        <f t="shared" si="32"/>
        <v>468748.8425454539</v>
      </c>
      <c r="N58" s="40">
        <f t="shared" si="33"/>
        <v>710.2255190082635</v>
      </c>
      <c r="O58" s="38">
        <f>+'2010 program exp'!S54</f>
        <v>3263123.330000001</v>
      </c>
      <c r="P58" s="119"/>
      <c r="Q58" s="40">
        <f t="shared" si="19"/>
        <v>3263123.330000001</v>
      </c>
      <c r="R58" s="41">
        <f>+Local!O58</f>
        <v>29988.86</v>
      </c>
      <c r="S58" s="41">
        <f t="shared" si="20"/>
        <v>29988.86</v>
      </c>
      <c r="T58" s="23">
        <v>637</v>
      </c>
      <c r="U58" s="41">
        <f t="shared" si="34"/>
        <v>5122.642590266878</v>
      </c>
      <c r="V58" s="41">
        <f t="shared" si="6"/>
        <v>5122.642590266878</v>
      </c>
      <c r="W58" s="40">
        <f t="shared" si="35"/>
        <v>47.078273155416014</v>
      </c>
      <c r="X58" s="40">
        <f t="shared" si="21"/>
        <v>47.078273155416014</v>
      </c>
      <c r="Y58" s="38">
        <f t="shared" si="36"/>
        <v>-148663.5099999979</v>
      </c>
      <c r="Z58" s="38">
        <f t="shared" si="37"/>
        <v>-46.73140973312002</v>
      </c>
      <c r="AA58" s="38">
        <f t="shared" si="38"/>
        <v>-29767.90799999796</v>
      </c>
      <c r="AB58" s="38">
        <f t="shared" si="11"/>
        <v>133.41344178203144</v>
      </c>
      <c r="AC58" s="38">
        <f t="shared" si="39"/>
        <v>-455684.9799999994</v>
      </c>
      <c r="AD58" s="38">
        <f t="shared" si="40"/>
        <v>-688.7911813900377</v>
      </c>
      <c r="AE58" s="38">
        <f t="shared" si="14"/>
        <v>-438759.98254545394</v>
      </c>
      <c r="AF58" s="38">
        <f t="shared" si="15"/>
        <v>-663.1472458528475</v>
      </c>
      <c r="AG58" s="78" t="str">
        <f t="shared" si="22"/>
        <v>Failed Aggregate MOE</v>
      </c>
      <c r="AH58" s="42" t="str">
        <f t="shared" si="23"/>
        <v>Failed PPC</v>
      </c>
      <c r="AI58" s="42" t="str">
        <f t="shared" si="24"/>
        <v>Failed Reduced Student Aggegate</v>
      </c>
      <c r="AJ58" s="42" t="str">
        <f t="shared" si="41"/>
        <v>Met MOE</v>
      </c>
      <c r="AK58" s="43" t="str">
        <f t="shared" si="26"/>
        <v>Failed Local Test</v>
      </c>
      <c r="AL58" s="43" t="str">
        <f>IF(AD58&gt;=0,"Met MOE","Failed Local per Pupil")</f>
        <v>Failed Local per Pupil</v>
      </c>
      <c r="AM58" s="43" t="str">
        <f t="shared" si="27"/>
        <v>Failed Local Test</v>
      </c>
      <c r="AN58" s="43" t="str">
        <f t="shared" si="28"/>
        <v>Failed Local per Pupil</v>
      </c>
      <c r="AO58" s="43" t="str">
        <f>#VALUE!</f>
        <v>Met MOE</v>
      </c>
      <c r="AP58" s="134"/>
    </row>
    <row r="59" spans="1:42" ht="15.75">
      <c r="A59" s="36" t="s">
        <v>108</v>
      </c>
      <c r="B59" s="37" t="s">
        <v>109</v>
      </c>
      <c r="C59" s="38">
        <f>+'2009 program exp'!U55</f>
        <v>1325830.71</v>
      </c>
      <c r="D59" s="75">
        <f>+Local!I59</f>
        <v>153211.71</v>
      </c>
      <c r="E59" s="38">
        <v>196342</v>
      </c>
      <c r="F59" s="38">
        <f t="shared" si="42"/>
        <v>1129488.71</v>
      </c>
      <c r="G59" s="38">
        <f t="shared" si="17"/>
        <v>-43130.29000000001</v>
      </c>
      <c r="H59" s="39">
        <v>254</v>
      </c>
      <c r="I59" s="38">
        <f t="shared" si="0"/>
        <v>4446.805944881889</v>
      </c>
      <c r="J59" s="40">
        <f t="shared" si="18"/>
        <v>-169.80429133858271</v>
      </c>
      <c r="K59" s="40">
        <f t="shared" si="30"/>
        <v>1027212.1732677165</v>
      </c>
      <c r="L59" s="40">
        <f t="shared" si="31"/>
        <v>4044.142414439829</v>
      </c>
      <c r="M59" s="40">
        <f t="shared" si="32"/>
        <v>-39224.79129921261</v>
      </c>
      <c r="N59" s="40">
        <f t="shared" si="33"/>
        <v>-154.42831220162444</v>
      </c>
      <c r="O59" s="38">
        <f>+'2010 program exp'!S55</f>
        <v>1049924.6</v>
      </c>
      <c r="P59" s="119"/>
      <c r="Q59" s="40">
        <f t="shared" si="19"/>
        <v>1049924.6</v>
      </c>
      <c r="R59" s="41">
        <f>+Local!O59</f>
        <v>0</v>
      </c>
      <c r="S59" s="41">
        <f t="shared" si="20"/>
        <v>0</v>
      </c>
      <c r="T59" s="23">
        <v>231</v>
      </c>
      <c r="U59" s="41">
        <f t="shared" si="34"/>
        <v>4545.128138528139</v>
      </c>
      <c r="V59" s="41">
        <f t="shared" si="6"/>
        <v>4545.128138528139</v>
      </c>
      <c r="W59" s="40">
        <f t="shared" si="35"/>
        <v>0</v>
      </c>
      <c r="X59" s="40">
        <f t="shared" si="21"/>
        <v>0</v>
      </c>
      <c r="Y59" s="38">
        <f t="shared" si="36"/>
        <v>-79564.10999999987</v>
      </c>
      <c r="Z59" s="38">
        <f t="shared" si="37"/>
        <v>98.32219364624962</v>
      </c>
      <c r="AA59" s="38">
        <f t="shared" si="38"/>
        <v>22712.42673228355</v>
      </c>
      <c r="AB59" s="38">
        <f t="shared" si="11"/>
        <v>500.98572408831023</v>
      </c>
      <c r="AC59" s="38">
        <f t="shared" si="39"/>
        <v>43130.29000000001</v>
      </c>
      <c r="AD59" s="38">
        <f t="shared" si="40"/>
        <v>169.80429133858271</v>
      </c>
      <c r="AE59" s="38">
        <f t="shared" si="14"/>
        <v>39224.79129921261</v>
      </c>
      <c r="AF59" s="38">
        <f t="shared" si="15"/>
        <v>154.42831220162444</v>
      </c>
      <c r="AG59" s="78" t="str">
        <f t="shared" si="22"/>
        <v>Failed Aggregate MOE</v>
      </c>
      <c r="AH59" s="42" t="str">
        <f t="shared" si="23"/>
        <v>Met MOE</v>
      </c>
      <c r="AI59" s="42" t="str">
        <f t="shared" si="24"/>
        <v>Met MOE</v>
      </c>
      <c r="AJ59" s="42" t="str">
        <f t="shared" si="41"/>
        <v>Met MOE</v>
      </c>
      <c r="AK59" s="43" t="str">
        <f t="shared" si="26"/>
        <v>Met MOE</v>
      </c>
      <c r="AL59" s="43" t="str">
        <f>IF(AD59&gt;=0,"Met MOE","Failed Local per Pupil")</f>
        <v>Met MOE</v>
      </c>
      <c r="AM59" s="43" t="str">
        <f t="shared" si="27"/>
        <v>Met MOE</v>
      </c>
      <c r="AN59" s="43" t="str">
        <f t="shared" si="28"/>
        <v>Met MOE</v>
      </c>
      <c r="AO59" s="43" t="str">
        <f>#VALUE!</f>
        <v>Met MOE</v>
      </c>
      <c r="AP59" s="134"/>
    </row>
    <row r="60" spans="1:42" ht="15.75">
      <c r="A60" s="36" t="s">
        <v>110</v>
      </c>
      <c r="B60" s="37" t="s">
        <v>111</v>
      </c>
      <c r="C60" s="38">
        <f>+'2009 program exp'!U56</f>
        <v>2607369.61</v>
      </c>
      <c r="D60" s="75">
        <f>+Local!I60</f>
        <v>570446.3699999994</v>
      </c>
      <c r="E60" s="38">
        <v>312118.5</v>
      </c>
      <c r="F60" s="38">
        <f t="shared" si="42"/>
        <v>2295251.11</v>
      </c>
      <c r="G60" s="38">
        <f t="shared" si="17"/>
        <v>258327.8699999994</v>
      </c>
      <c r="H60" s="39">
        <v>443</v>
      </c>
      <c r="I60" s="38">
        <f t="shared" si="0"/>
        <v>5181.1537471783295</v>
      </c>
      <c r="J60" s="40">
        <f t="shared" si="18"/>
        <v>583.1328893905179</v>
      </c>
      <c r="K60" s="40">
        <f t="shared" si="30"/>
        <v>1984381.8851693</v>
      </c>
      <c r="L60" s="40">
        <f t="shared" si="31"/>
        <v>4479.417348011964</v>
      </c>
      <c r="M60" s="40">
        <f t="shared" si="32"/>
        <v>223339.89663656833</v>
      </c>
      <c r="N60" s="40">
        <f t="shared" si="33"/>
        <v>504.153265545301</v>
      </c>
      <c r="O60" s="38">
        <f>+'2010 program exp'!S56</f>
        <v>2640922.5</v>
      </c>
      <c r="P60" s="119"/>
      <c r="Q60" s="40">
        <f t="shared" si="19"/>
        <v>2640922.5</v>
      </c>
      <c r="R60" s="41">
        <f>+Local!O60</f>
        <v>777035.52</v>
      </c>
      <c r="S60" s="41">
        <f t="shared" si="20"/>
        <v>777035.52</v>
      </c>
      <c r="T60" s="23">
        <v>383</v>
      </c>
      <c r="U60" s="41">
        <f t="shared" si="34"/>
        <v>6895.359007832898</v>
      </c>
      <c r="V60" s="41">
        <f t="shared" si="6"/>
        <v>6895.359007832898</v>
      </c>
      <c r="W60" s="40">
        <f t="shared" si="35"/>
        <v>2028.813368146214</v>
      </c>
      <c r="X60" s="40">
        <f t="shared" si="21"/>
        <v>2028.813368146214</v>
      </c>
      <c r="Y60" s="38">
        <f t="shared" si="36"/>
        <v>345671.39000000013</v>
      </c>
      <c r="Z60" s="38">
        <f t="shared" si="37"/>
        <v>1714.2052606545685</v>
      </c>
      <c r="AA60" s="38">
        <f t="shared" si="38"/>
        <v>656540.6148307</v>
      </c>
      <c r="AB60" s="38">
        <f t="shared" si="11"/>
        <v>2415.9416598209336</v>
      </c>
      <c r="AC60" s="38">
        <f t="shared" si="39"/>
        <v>518707.6500000006</v>
      </c>
      <c r="AD60" s="38">
        <f t="shared" si="40"/>
        <v>1445.6804787556962</v>
      </c>
      <c r="AE60" s="38">
        <f t="shared" si="14"/>
        <v>553695.6233634317</v>
      </c>
      <c r="AF60" s="38">
        <f t="shared" si="15"/>
        <v>1524.660102600913</v>
      </c>
      <c r="AG60" s="78" t="str">
        <f t="shared" si="22"/>
        <v>Met MOE</v>
      </c>
      <c r="AH60" s="42" t="str">
        <f t="shared" si="23"/>
        <v>Met MOE</v>
      </c>
      <c r="AI60" s="42" t="str">
        <f t="shared" si="24"/>
        <v>Met MOE</v>
      </c>
      <c r="AJ60" s="42" t="str">
        <f t="shared" si="41"/>
        <v>Met MOE</v>
      </c>
      <c r="AK60" s="43" t="str">
        <f t="shared" si="26"/>
        <v>Met MOE</v>
      </c>
      <c r="AL60" s="43" t="str">
        <f>IF(AD60&gt;=0,"Met MOE","Failed Local per Pupil")</f>
        <v>Met MOE</v>
      </c>
      <c r="AM60" s="43" t="str">
        <f t="shared" si="27"/>
        <v>Met MOE</v>
      </c>
      <c r="AN60" s="43" t="str">
        <f t="shared" si="28"/>
        <v>Met MOE</v>
      </c>
      <c r="AO60" s="43" t="str">
        <f>#VALUE!</f>
        <v>Met MOE</v>
      </c>
      <c r="AP60" s="134"/>
    </row>
    <row r="61" spans="1:42" ht="15.75">
      <c r="A61" s="36" t="s">
        <v>112</v>
      </c>
      <c r="B61" s="37" t="s">
        <v>113</v>
      </c>
      <c r="C61" s="38">
        <f>+'2009 program exp'!U57</f>
        <v>14178938.810000006</v>
      </c>
      <c r="D61" s="75">
        <f>+Local!I61</f>
        <v>4400525.810000008</v>
      </c>
      <c r="E61" s="38">
        <v>1921265</v>
      </c>
      <c r="F61" s="38">
        <f t="shared" si="42"/>
        <v>12257673.810000006</v>
      </c>
      <c r="G61" s="38">
        <f t="shared" si="17"/>
        <v>2479260.810000008</v>
      </c>
      <c r="H61" s="39">
        <v>1846</v>
      </c>
      <c r="I61" s="38">
        <f t="shared" si="0"/>
        <v>6640.1266576381395</v>
      </c>
      <c r="J61" s="40">
        <f t="shared" si="18"/>
        <v>1343.0448591549339</v>
      </c>
      <c r="K61" s="40">
        <f t="shared" si="30"/>
        <v>11759664.310677147</v>
      </c>
      <c r="L61" s="40">
        <f t="shared" si="31"/>
        <v>6370.34903070268</v>
      </c>
      <c r="M61" s="40">
        <f t="shared" si="32"/>
        <v>2378532.445563388</v>
      </c>
      <c r="N61" s="40">
        <f t="shared" si="33"/>
        <v>1288.4791146063858</v>
      </c>
      <c r="O61" s="38">
        <f>+'2010 program exp'!S57</f>
        <v>12440415.09</v>
      </c>
      <c r="P61" s="119">
        <v>111333</v>
      </c>
      <c r="Q61" s="40">
        <f t="shared" si="19"/>
        <v>12551748.09</v>
      </c>
      <c r="R61" s="41">
        <f>+Local!O61</f>
        <v>1423197.0900000012</v>
      </c>
      <c r="S61" s="41">
        <f t="shared" si="20"/>
        <v>1534530.0900000012</v>
      </c>
      <c r="T61" s="23">
        <v>1771</v>
      </c>
      <c r="U61" s="41">
        <f t="shared" si="34"/>
        <v>7024.51444946358</v>
      </c>
      <c r="V61" s="41">
        <f t="shared" si="6"/>
        <v>7087.378932806324</v>
      </c>
      <c r="W61" s="40">
        <f t="shared" si="35"/>
        <v>803.6121343873525</v>
      </c>
      <c r="X61" s="40">
        <f t="shared" si="21"/>
        <v>866.4766177300967</v>
      </c>
      <c r="Y61" s="38">
        <f t="shared" si="36"/>
        <v>182741.27999999374</v>
      </c>
      <c r="Z61" s="38">
        <f t="shared" si="37"/>
        <v>384.3877918254402</v>
      </c>
      <c r="AA61" s="38">
        <f t="shared" si="38"/>
        <v>792083.7793228533</v>
      </c>
      <c r="AB61" s="38">
        <f t="shared" si="11"/>
        <v>717.0299021036444</v>
      </c>
      <c r="AC61" s="38">
        <f t="shared" si="39"/>
        <v>-1056063.7200000067</v>
      </c>
      <c r="AD61" s="38">
        <f t="shared" si="40"/>
        <v>-539.4327247675814</v>
      </c>
      <c r="AE61" s="38">
        <f t="shared" si="14"/>
        <v>-844002.3555633868</v>
      </c>
      <c r="AF61" s="38">
        <f t="shared" si="15"/>
        <v>-422.0024968762891</v>
      </c>
      <c r="AG61" s="78" t="str">
        <f t="shared" si="22"/>
        <v>Met MOE</v>
      </c>
      <c r="AH61" s="42" t="str">
        <f t="shared" si="23"/>
        <v>Met MOE</v>
      </c>
      <c r="AI61" s="42" t="str">
        <f t="shared" si="24"/>
        <v>Met MOE</v>
      </c>
      <c r="AJ61" s="42" t="str">
        <f t="shared" si="41"/>
        <v>Met MOE</v>
      </c>
      <c r="AK61" s="43" t="str">
        <f t="shared" si="26"/>
        <v>Failed Local Test</v>
      </c>
      <c r="AL61" s="43" t="str">
        <f>IF(AD61&gt;=0,"Met MOE","Failed Local per Pupil")</f>
        <v>Failed Local per Pupil</v>
      </c>
      <c r="AM61" s="43" t="str">
        <f t="shared" si="27"/>
        <v>Failed Local Test</v>
      </c>
      <c r="AN61" s="43" t="str">
        <f t="shared" si="28"/>
        <v>Failed Local per Pupil</v>
      </c>
      <c r="AO61" s="43" t="str">
        <f>#VALUE!</f>
        <v>Met MOE</v>
      </c>
      <c r="AP61" s="134"/>
    </row>
    <row r="62" spans="1:42" ht="15.75">
      <c r="A62" s="36" t="s">
        <v>114</v>
      </c>
      <c r="B62" s="37" t="s">
        <v>115</v>
      </c>
      <c r="C62" s="38">
        <f>+'2009 program exp'!U58</f>
        <v>11736559.300000006</v>
      </c>
      <c r="D62" s="75">
        <f>+Local!I62</f>
        <v>1240021.3000000045</v>
      </c>
      <c r="E62" s="38">
        <v>1035483</v>
      </c>
      <c r="F62" s="38">
        <f t="shared" si="42"/>
        <v>10701076.300000006</v>
      </c>
      <c r="G62" s="38">
        <f t="shared" si="17"/>
        <v>204538.30000000447</v>
      </c>
      <c r="H62" s="39">
        <v>1646</v>
      </c>
      <c r="I62" s="38">
        <f t="shared" si="0"/>
        <v>6501.261421628194</v>
      </c>
      <c r="J62" s="40">
        <f t="shared" si="18"/>
        <v>124.26385176184962</v>
      </c>
      <c r="K62" s="40">
        <f t="shared" si="30"/>
        <v>10571051.071567442</v>
      </c>
      <c r="L62" s="40">
        <f t="shared" si="31"/>
        <v>6422.266750648507</v>
      </c>
      <c r="M62" s="40">
        <f t="shared" si="32"/>
        <v>202053.02296476747</v>
      </c>
      <c r="N62" s="40">
        <f t="shared" si="33"/>
        <v>122.75396291905679</v>
      </c>
      <c r="O62" s="38">
        <f>+'2010 program exp'!S58</f>
        <v>11133713.190000001</v>
      </c>
      <c r="P62" s="119">
        <v>26312</v>
      </c>
      <c r="Q62" s="40">
        <f t="shared" si="19"/>
        <v>11160025.190000001</v>
      </c>
      <c r="R62" s="41">
        <f>+Local!O62</f>
        <v>721771.02</v>
      </c>
      <c r="S62" s="41">
        <f t="shared" si="20"/>
        <v>748083.02</v>
      </c>
      <c r="T62" s="23">
        <v>1626</v>
      </c>
      <c r="U62" s="41">
        <f t="shared" si="34"/>
        <v>6847.302084870849</v>
      </c>
      <c r="V62" s="41">
        <f t="shared" si="6"/>
        <v>6863.484126691268</v>
      </c>
      <c r="W62" s="40">
        <f t="shared" si="35"/>
        <v>443.89361623616236</v>
      </c>
      <c r="X62" s="40">
        <f t="shared" si="21"/>
        <v>460.07565805658055</v>
      </c>
      <c r="Y62" s="38">
        <f t="shared" si="36"/>
        <v>432636.889999995</v>
      </c>
      <c r="Z62" s="38">
        <f t="shared" si="37"/>
        <v>346.0406632426557</v>
      </c>
      <c r="AA62" s="38">
        <f t="shared" si="38"/>
        <v>588974.1184325591</v>
      </c>
      <c r="AB62" s="38">
        <f t="shared" si="11"/>
        <v>441.2173760427613</v>
      </c>
      <c r="AC62" s="38">
        <f t="shared" si="39"/>
        <v>517232.71999999555</v>
      </c>
      <c r="AD62" s="38">
        <f t="shared" si="40"/>
        <v>319.62976447431276</v>
      </c>
      <c r="AE62" s="38">
        <f t="shared" si="14"/>
        <v>546029.9970352326</v>
      </c>
      <c r="AF62" s="38">
        <f t="shared" si="15"/>
        <v>337.32169513752376</v>
      </c>
      <c r="AG62" s="78" t="str">
        <f t="shared" si="22"/>
        <v>Met MOE</v>
      </c>
      <c r="AH62" s="42" t="str">
        <f t="shared" si="23"/>
        <v>Met MOE</v>
      </c>
      <c r="AI62" s="42" t="str">
        <f t="shared" si="24"/>
        <v>Met MOE</v>
      </c>
      <c r="AJ62" s="42" t="str">
        <f t="shared" si="41"/>
        <v>Met MOE</v>
      </c>
      <c r="AK62" s="43" t="str">
        <f t="shared" si="26"/>
        <v>Met MOE</v>
      </c>
      <c r="AL62" s="43" t="str">
        <f>IF(AD62&gt;=0,"Met MOE","Failed Local per Pupil")</f>
        <v>Met MOE</v>
      </c>
      <c r="AM62" s="43" t="str">
        <f t="shared" si="27"/>
        <v>Met MOE</v>
      </c>
      <c r="AN62" s="43" t="str">
        <f t="shared" si="28"/>
        <v>Met MOE</v>
      </c>
      <c r="AO62" s="43" t="str">
        <f>#VALUE!</f>
        <v>Met MOE</v>
      </c>
      <c r="AP62" s="134"/>
    </row>
    <row r="63" spans="1:42" ht="15.75">
      <c r="A63" s="36" t="s">
        <v>116</v>
      </c>
      <c r="B63" s="37" t="s">
        <v>117</v>
      </c>
      <c r="C63" s="38">
        <f>+'2009 program exp'!U59</f>
        <v>29563779.489999987</v>
      </c>
      <c r="D63" s="75">
        <f>+Local!I63</f>
        <v>14599213.489999985</v>
      </c>
      <c r="E63" s="38">
        <v>2947081.5</v>
      </c>
      <c r="F63" s="38">
        <f t="shared" si="42"/>
        <v>26616697.989999987</v>
      </c>
      <c r="G63" s="38">
        <f t="shared" si="17"/>
        <v>11652131.989999985</v>
      </c>
      <c r="H63" s="39">
        <v>3608</v>
      </c>
      <c r="I63" s="38">
        <f t="shared" si="0"/>
        <v>7377.133589246117</v>
      </c>
      <c r="J63" s="40">
        <f t="shared" si="18"/>
        <v>3229.52660476718</v>
      </c>
      <c r="K63" s="40">
        <f t="shared" si="30"/>
        <v>26616697.989999987</v>
      </c>
      <c r="L63" s="40">
        <f t="shared" si="31"/>
        <v>7377.133589246117</v>
      </c>
      <c r="M63" s="40">
        <f t="shared" si="32"/>
        <v>11652131.989999985</v>
      </c>
      <c r="N63" s="40">
        <f t="shared" si="33"/>
        <v>3229.52660476718</v>
      </c>
      <c r="O63" s="38">
        <f>+'2010 program exp'!S59</f>
        <v>30314559.200000003</v>
      </c>
      <c r="P63" s="119">
        <v>124719</v>
      </c>
      <c r="Q63" s="40">
        <f t="shared" si="19"/>
        <v>30439278.200000003</v>
      </c>
      <c r="R63" s="41">
        <f>+Local!O63</f>
        <v>12119945.200000003</v>
      </c>
      <c r="S63" s="41">
        <f t="shared" si="20"/>
        <v>12244664.200000003</v>
      </c>
      <c r="T63" s="23">
        <v>3812</v>
      </c>
      <c r="U63" s="41">
        <f t="shared" si="34"/>
        <v>7952.402728226653</v>
      </c>
      <c r="V63" s="41">
        <f t="shared" si="6"/>
        <v>7985.12019937041</v>
      </c>
      <c r="W63" s="40">
        <f t="shared" si="35"/>
        <v>3179.418992654775</v>
      </c>
      <c r="X63" s="40">
        <f t="shared" si="21"/>
        <v>3212.1364637985316</v>
      </c>
      <c r="Y63" s="38">
        <f t="shared" si="36"/>
        <v>3697861.210000016</v>
      </c>
      <c r="Z63" s="38">
        <f t="shared" si="37"/>
        <v>575.2691389805368</v>
      </c>
      <c r="AA63" s="38">
        <f t="shared" si="38"/>
        <v>3822580.210000016</v>
      </c>
      <c r="AB63" s="38">
        <f t="shared" si="11"/>
        <v>607.9866101242933</v>
      </c>
      <c r="AC63" s="38">
        <f t="shared" si="39"/>
        <v>467813.21000001766</v>
      </c>
      <c r="AD63" s="38">
        <f t="shared" si="40"/>
        <v>-50.107612112404695</v>
      </c>
      <c r="AE63" s="38">
        <f t="shared" si="14"/>
        <v>592532.2100000177</v>
      </c>
      <c r="AF63" s="38">
        <f t="shared" si="15"/>
        <v>-17.39014096864821</v>
      </c>
      <c r="AG63" s="78" t="str">
        <f t="shared" si="22"/>
        <v>Met MOE</v>
      </c>
      <c r="AH63" s="42" t="str">
        <f t="shared" si="23"/>
        <v>Met MOE</v>
      </c>
      <c r="AI63" s="42" t="str">
        <f t="shared" si="24"/>
        <v>Met MOE</v>
      </c>
      <c r="AJ63" s="42" t="str">
        <f t="shared" si="41"/>
        <v>Met MOE</v>
      </c>
      <c r="AK63" s="43" t="str">
        <f t="shared" si="26"/>
        <v>Met MOE</v>
      </c>
      <c r="AL63" s="43" t="str">
        <f>IF(AD63&gt;=0,"Met MOE","Failed Local per Pupil")</f>
        <v>Failed Local per Pupil</v>
      </c>
      <c r="AM63" s="43" t="str">
        <f t="shared" si="27"/>
        <v>Met MOE</v>
      </c>
      <c r="AN63" s="43" t="str">
        <f t="shared" si="28"/>
        <v>Failed Local per Pupil</v>
      </c>
      <c r="AO63" s="43" t="str">
        <f>#VALUE!</f>
        <v>Met MOE</v>
      </c>
      <c r="AP63" s="134"/>
    </row>
    <row r="64" spans="1:42" ht="15.75">
      <c r="A64" s="36" t="s">
        <v>118</v>
      </c>
      <c r="B64" s="37" t="s">
        <v>119</v>
      </c>
      <c r="C64" s="38">
        <f>+'2009 program exp'!U60</f>
        <v>2557936.78</v>
      </c>
      <c r="D64" s="75">
        <f>+Local!I64</f>
        <v>301402.8299999996</v>
      </c>
      <c r="E64" s="38">
        <v>339520</v>
      </c>
      <c r="F64" s="38">
        <f t="shared" si="42"/>
        <v>2218416.78</v>
      </c>
      <c r="G64" s="38">
        <f t="shared" si="17"/>
        <v>-38117.17000000039</v>
      </c>
      <c r="H64" s="39">
        <v>402</v>
      </c>
      <c r="I64" s="38">
        <f t="shared" si="0"/>
        <v>5518.449701492536</v>
      </c>
      <c r="J64" s="40">
        <f t="shared" si="18"/>
        <v>-94.81883084577211</v>
      </c>
      <c r="K64" s="40">
        <f t="shared" si="30"/>
        <v>2218416.78</v>
      </c>
      <c r="L64" s="40">
        <f t="shared" si="31"/>
        <v>5518.449701492536</v>
      </c>
      <c r="M64" s="40">
        <f t="shared" si="32"/>
        <v>-38117.17000000039</v>
      </c>
      <c r="N64" s="40">
        <f t="shared" si="33"/>
        <v>-94.81883084577211</v>
      </c>
      <c r="O64" s="38">
        <f>+'2010 program exp'!S60</f>
        <v>2092932.79</v>
      </c>
      <c r="P64" s="119"/>
      <c r="Q64" s="40">
        <f t="shared" si="19"/>
        <v>2092932.79</v>
      </c>
      <c r="R64" s="41">
        <f>+Local!O64</f>
        <v>39845.14</v>
      </c>
      <c r="S64" s="41">
        <f t="shared" si="20"/>
        <v>39845.14</v>
      </c>
      <c r="T64" s="23">
        <v>416</v>
      </c>
      <c r="U64" s="41">
        <f t="shared" si="34"/>
        <v>5031.0884375000005</v>
      </c>
      <c r="V64" s="41">
        <f t="shared" si="6"/>
        <v>5031.0884375000005</v>
      </c>
      <c r="W64" s="40">
        <f t="shared" si="35"/>
        <v>95.78158653846154</v>
      </c>
      <c r="X64" s="40">
        <f t="shared" si="21"/>
        <v>95.78158653846154</v>
      </c>
      <c r="Y64" s="38">
        <f t="shared" si="36"/>
        <v>-125483.98999999976</v>
      </c>
      <c r="Z64" s="38">
        <f t="shared" si="37"/>
        <v>-487.3612639925359</v>
      </c>
      <c r="AA64" s="38">
        <f t="shared" si="38"/>
        <v>-125483.98999999976</v>
      </c>
      <c r="AB64" s="38">
        <f t="shared" si="11"/>
        <v>-487.3612639925359</v>
      </c>
      <c r="AC64" s="38">
        <f t="shared" si="39"/>
        <v>77962.31000000039</v>
      </c>
      <c r="AD64" s="38">
        <f t="shared" si="40"/>
        <v>190.60041738423365</v>
      </c>
      <c r="AE64" s="38">
        <f t="shared" si="14"/>
        <v>77962.31000000039</v>
      </c>
      <c r="AF64" s="38">
        <f t="shared" si="15"/>
        <v>190.60041738423365</v>
      </c>
      <c r="AG64" s="78" t="str">
        <f t="shared" si="22"/>
        <v>Failed Aggregate MOE</v>
      </c>
      <c r="AH64" s="42" t="str">
        <f t="shared" si="23"/>
        <v>Failed PPC</v>
      </c>
      <c r="AI64" s="42" t="str">
        <f t="shared" si="24"/>
        <v>Failed Reduced Student Aggegate</v>
      </c>
      <c r="AJ64" s="42" t="str">
        <f t="shared" si="41"/>
        <v>Failed PPC</v>
      </c>
      <c r="AK64" s="43" t="str">
        <f t="shared" si="26"/>
        <v>Met MOE</v>
      </c>
      <c r="AL64" s="43" t="str">
        <f>IF(AD64&gt;=0,"Met MOE","Failed Local per Pupil")</f>
        <v>Met MOE</v>
      </c>
      <c r="AM64" s="43" t="str">
        <f t="shared" si="27"/>
        <v>Met MOE</v>
      </c>
      <c r="AN64" s="43" t="str">
        <f t="shared" si="28"/>
        <v>Met MOE</v>
      </c>
      <c r="AO64" s="43" t="str">
        <f>#VALUE!</f>
        <v>Met MOE</v>
      </c>
      <c r="AP64" s="134"/>
    </row>
    <row r="65" spans="1:42" ht="15.75">
      <c r="A65" s="36" t="s">
        <v>120</v>
      </c>
      <c r="B65" s="37" t="s">
        <v>121</v>
      </c>
      <c r="C65" s="38">
        <f>+'2009 program exp'!U61</f>
        <v>92634800.56000003</v>
      </c>
      <c r="D65" s="75">
        <f>+Local!I65</f>
        <v>58166823.560000025</v>
      </c>
      <c r="E65" s="38" t="s">
        <v>736</v>
      </c>
      <c r="F65" s="38">
        <f t="shared" si="42"/>
        <v>92634800.56000003</v>
      </c>
      <c r="G65" s="38">
        <f t="shared" si="17"/>
        <v>58166823.560000025</v>
      </c>
      <c r="H65" s="39">
        <v>9051</v>
      </c>
      <c r="I65" s="38">
        <f t="shared" si="0"/>
        <v>10234.758652082646</v>
      </c>
      <c r="J65" s="40">
        <f t="shared" si="18"/>
        <v>6426.563204065852</v>
      </c>
      <c r="K65" s="40">
        <f t="shared" si="30"/>
        <v>92634800.56000003</v>
      </c>
      <c r="L65" s="40">
        <f t="shared" si="31"/>
        <v>10234.758652082646</v>
      </c>
      <c r="M65" s="40">
        <f t="shared" si="32"/>
        <v>58166823.560000025</v>
      </c>
      <c r="N65" s="40">
        <f t="shared" si="33"/>
        <v>6426.563204065852</v>
      </c>
      <c r="O65" s="38">
        <f>+'2010 program exp'!S61</f>
        <v>92878255.26</v>
      </c>
      <c r="P65" s="119">
        <v>248782</v>
      </c>
      <c r="Q65" s="40">
        <f t="shared" si="19"/>
        <v>93127037.26</v>
      </c>
      <c r="R65" s="41">
        <f>+Local!O65</f>
        <v>54032777.260000005</v>
      </c>
      <c r="S65" s="41">
        <f t="shared" si="20"/>
        <v>54281559.260000005</v>
      </c>
      <c r="T65" s="23">
        <v>9264</v>
      </c>
      <c r="U65" s="41">
        <f t="shared" si="34"/>
        <v>10025.718400259067</v>
      </c>
      <c r="V65" s="41">
        <f t="shared" si="6"/>
        <v>10052.573106649395</v>
      </c>
      <c r="W65" s="40">
        <f t="shared" si="35"/>
        <v>5832.553676597583</v>
      </c>
      <c r="X65" s="40">
        <f t="shared" si="21"/>
        <v>5859.408382987911</v>
      </c>
      <c r="Y65" s="38">
        <f t="shared" si="36"/>
        <v>243454.69999997318</v>
      </c>
      <c r="Z65" s="38">
        <f t="shared" si="37"/>
        <v>-209.04025182357873</v>
      </c>
      <c r="AA65" s="38">
        <f t="shared" si="38"/>
        <v>492236.6999999732</v>
      </c>
      <c r="AB65" s="38">
        <f t="shared" si="11"/>
        <v>-182.1855454332508</v>
      </c>
      <c r="AC65" s="38">
        <f t="shared" si="39"/>
        <v>-4134046.3000000194</v>
      </c>
      <c r="AD65" s="38">
        <f t="shared" si="40"/>
        <v>-594.009527468269</v>
      </c>
      <c r="AE65" s="38">
        <f t="shared" si="14"/>
        <v>-3885264.3000000194</v>
      </c>
      <c r="AF65" s="38">
        <f t="shared" si="15"/>
        <v>-567.154821077941</v>
      </c>
      <c r="AG65" s="78" t="str">
        <f t="shared" si="22"/>
        <v>Met MOE</v>
      </c>
      <c r="AH65" s="42" t="str">
        <f t="shared" si="23"/>
        <v>Failed PPC</v>
      </c>
      <c r="AI65" s="42" t="str">
        <f t="shared" si="24"/>
        <v>Met MOE</v>
      </c>
      <c r="AJ65" s="42" t="str">
        <f t="shared" si="41"/>
        <v>Failed PPC</v>
      </c>
      <c r="AK65" s="43" t="str">
        <f t="shared" si="26"/>
        <v>Failed Local Test</v>
      </c>
      <c r="AL65" s="43" t="str">
        <f>IF(AD65&gt;=0,"Met MOE","Failed Local per Pupil")</f>
        <v>Failed Local per Pupil</v>
      </c>
      <c r="AM65" s="43" t="str">
        <f t="shared" si="27"/>
        <v>Failed Local Test</v>
      </c>
      <c r="AN65" s="43" t="str">
        <f t="shared" si="28"/>
        <v>Failed Local per Pupil</v>
      </c>
      <c r="AO65" s="43" t="str">
        <f>#VALUE!</f>
        <v>Met MOE</v>
      </c>
      <c r="AP65" s="134"/>
    </row>
    <row r="66" spans="1:42" ht="15.75">
      <c r="A66" s="36" t="s">
        <v>122</v>
      </c>
      <c r="B66" s="37" t="s">
        <v>123</v>
      </c>
      <c r="C66" s="38">
        <f>+'2009 program exp'!U62</f>
        <v>3019173.43</v>
      </c>
      <c r="D66" s="75">
        <f>+Local!I66</f>
        <v>1352533.8900000001</v>
      </c>
      <c r="E66" s="38">
        <v>427997</v>
      </c>
      <c r="F66" s="38">
        <f t="shared" si="42"/>
        <v>2591176.43</v>
      </c>
      <c r="G66" s="38">
        <f t="shared" si="17"/>
        <v>924536.8900000001</v>
      </c>
      <c r="H66" s="39">
        <v>423</v>
      </c>
      <c r="I66" s="38">
        <f t="shared" si="0"/>
        <v>6125.712600472813</v>
      </c>
      <c r="J66" s="40">
        <f t="shared" si="18"/>
        <v>2185.6664066193857</v>
      </c>
      <c r="K66" s="40">
        <f t="shared" si="30"/>
        <v>2389027.914184397</v>
      </c>
      <c r="L66" s="40">
        <f t="shared" si="31"/>
        <v>5647.820128095502</v>
      </c>
      <c r="M66" s="40">
        <f t="shared" si="32"/>
        <v>852409.8985815604</v>
      </c>
      <c r="N66" s="40">
        <f t="shared" si="33"/>
        <v>2015.1534245426958</v>
      </c>
      <c r="O66" s="38">
        <f>+'2010 program exp'!S62</f>
        <v>2725758.3199999994</v>
      </c>
      <c r="P66" s="119"/>
      <c r="Q66" s="40">
        <f t="shared" si="19"/>
        <v>2725758.3199999994</v>
      </c>
      <c r="R66" s="41">
        <f>+Local!O66</f>
        <v>776356.0199999999</v>
      </c>
      <c r="S66" s="41">
        <f t="shared" si="20"/>
        <v>776356.0199999999</v>
      </c>
      <c r="T66" s="23">
        <v>390</v>
      </c>
      <c r="U66" s="41">
        <f t="shared" si="34"/>
        <v>6989.123897435896</v>
      </c>
      <c r="V66" s="41">
        <f t="shared" si="6"/>
        <v>6989.123897435896</v>
      </c>
      <c r="W66" s="40">
        <f t="shared" si="35"/>
        <v>1990.6564615384614</v>
      </c>
      <c r="X66" s="40">
        <f t="shared" si="21"/>
        <v>1990.6564615384614</v>
      </c>
      <c r="Y66" s="38">
        <f t="shared" si="36"/>
        <v>134581.8899999992</v>
      </c>
      <c r="Z66" s="38">
        <f t="shared" si="37"/>
        <v>863.4112969630823</v>
      </c>
      <c r="AA66" s="38">
        <f t="shared" si="38"/>
        <v>336730.4058156023</v>
      </c>
      <c r="AB66" s="38">
        <f t="shared" si="11"/>
        <v>1341.303769340394</v>
      </c>
      <c r="AC66" s="38">
        <f t="shared" si="39"/>
        <v>-148180.87000000023</v>
      </c>
      <c r="AD66" s="38">
        <f t="shared" si="40"/>
        <v>-195.00994508092435</v>
      </c>
      <c r="AE66" s="38">
        <f t="shared" si="14"/>
        <v>-76053.87858156045</v>
      </c>
      <c r="AF66" s="38">
        <f t="shared" si="15"/>
        <v>-24.49696300423443</v>
      </c>
      <c r="AG66" s="78" t="str">
        <f t="shared" si="22"/>
        <v>Met MOE</v>
      </c>
      <c r="AH66" s="42" t="str">
        <f t="shared" si="23"/>
        <v>Met MOE</v>
      </c>
      <c r="AI66" s="42" t="str">
        <f t="shared" si="24"/>
        <v>Met MOE</v>
      </c>
      <c r="AJ66" s="42" t="str">
        <f t="shared" si="41"/>
        <v>Met MOE</v>
      </c>
      <c r="AK66" s="43" t="str">
        <f t="shared" si="26"/>
        <v>Failed Local Test</v>
      </c>
      <c r="AL66" s="43" t="str">
        <f>IF(AD66&gt;=0,"Met MOE","Failed Local per Pupil")</f>
        <v>Failed Local per Pupil</v>
      </c>
      <c r="AM66" s="43" t="str">
        <f t="shared" si="27"/>
        <v>Failed Local Test</v>
      </c>
      <c r="AN66" s="43" t="str">
        <f t="shared" si="28"/>
        <v>Failed Local per Pupil</v>
      </c>
      <c r="AO66" s="43" t="str">
        <f>#VALUE!</f>
        <v>Met MOE</v>
      </c>
      <c r="AP66" s="134"/>
    </row>
    <row r="67" spans="1:42" ht="15.75">
      <c r="A67" s="36" t="s">
        <v>124</v>
      </c>
      <c r="B67" s="37" t="s">
        <v>125</v>
      </c>
      <c r="C67" s="38">
        <f>+'2009 program exp'!U63</f>
        <v>366168.03</v>
      </c>
      <c r="D67" s="75">
        <f>+Local!I67</f>
        <v>51728.03000000004</v>
      </c>
      <c r="E67" s="38">
        <v>61639.5</v>
      </c>
      <c r="F67" s="38">
        <f t="shared" si="42"/>
        <v>304528.53</v>
      </c>
      <c r="G67" s="38">
        <f t="shared" si="17"/>
        <v>-9911.469999999958</v>
      </c>
      <c r="H67" s="39">
        <v>83</v>
      </c>
      <c r="I67" s="38">
        <f t="shared" si="0"/>
        <v>3669.01843373494</v>
      </c>
      <c r="J67" s="40">
        <f t="shared" si="18"/>
        <v>-119.41530120481876</v>
      </c>
      <c r="K67" s="40">
        <f t="shared" si="30"/>
        <v>278845.40096385544</v>
      </c>
      <c r="L67" s="40">
        <f t="shared" si="31"/>
        <v>3359.5831441428368</v>
      </c>
      <c r="M67" s="40">
        <f t="shared" si="32"/>
        <v>-9075.562891566226</v>
      </c>
      <c r="N67" s="40">
        <f t="shared" si="33"/>
        <v>-109.34413122368946</v>
      </c>
      <c r="O67" s="38">
        <f>+'2010 program exp'!S63</f>
        <v>254813.18</v>
      </c>
      <c r="P67" s="119"/>
      <c r="Q67" s="40">
        <f t="shared" si="19"/>
        <v>254813.18</v>
      </c>
      <c r="R67" s="41">
        <f>+Local!O67</f>
        <v>563.95</v>
      </c>
      <c r="S67" s="41">
        <f t="shared" si="20"/>
        <v>563.95</v>
      </c>
      <c r="T67" s="23">
        <v>76</v>
      </c>
      <c r="U67" s="41">
        <f t="shared" si="34"/>
        <v>3352.805</v>
      </c>
      <c r="V67" s="41">
        <f t="shared" si="6"/>
        <v>3352.805</v>
      </c>
      <c r="W67" s="40">
        <f t="shared" si="35"/>
        <v>7.4203947368421055</v>
      </c>
      <c r="X67" s="40">
        <f t="shared" si="21"/>
        <v>7.4203947368421055</v>
      </c>
      <c r="Y67" s="38">
        <f t="shared" si="36"/>
        <v>-49715.350000000035</v>
      </c>
      <c r="Z67" s="38">
        <f t="shared" si="37"/>
        <v>-316.2134337349403</v>
      </c>
      <c r="AA67" s="38">
        <f t="shared" si="38"/>
        <v>-24032.22096385545</v>
      </c>
      <c r="AB67" s="38">
        <f t="shared" si="11"/>
        <v>-6.778144142836936</v>
      </c>
      <c r="AC67" s="38">
        <f t="shared" si="39"/>
        <v>10475.419999999958</v>
      </c>
      <c r="AD67" s="38">
        <f t="shared" si="40"/>
        <v>126.83569594166087</v>
      </c>
      <c r="AE67" s="38">
        <f t="shared" si="14"/>
        <v>9639.512891566226</v>
      </c>
      <c r="AF67" s="38">
        <f t="shared" si="15"/>
        <v>116.76452596053156</v>
      </c>
      <c r="AG67" s="78" t="str">
        <f t="shared" si="22"/>
        <v>Failed Aggregate MOE</v>
      </c>
      <c r="AH67" s="42" t="str">
        <f t="shared" si="23"/>
        <v>Failed PPC</v>
      </c>
      <c r="AI67" s="42" t="str">
        <f t="shared" si="24"/>
        <v>Failed Reduced Student Aggegate</v>
      </c>
      <c r="AJ67" s="42" t="str">
        <f t="shared" si="41"/>
        <v>Failed PPC</v>
      </c>
      <c r="AK67" s="43" t="str">
        <f t="shared" si="26"/>
        <v>Met MOE</v>
      </c>
      <c r="AL67" s="43" t="str">
        <f>IF(AD67&gt;=0,"Met MOE","Failed Local per Pupil")</f>
        <v>Met MOE</v>
      </c>
      <c r="AM67" s="43" t="str">
        <f t="shared" si="27"/>
        <v>Met MOE</v>
      </c>
      <c r="AN67" s="43" t="str">
        <f t="shared" si="28"/>
        <v>Met MOE</v>
      </c>
      <c r="AO67" s="43" t="str">
        <f>#VALUE!</f>
        <v>Met MOE</v>
      </c>
      <c r="AP67" s="134"/>
    </row>
    <row r="68" spans="1:42" ht="15.75">
      <c r="A68" s="36" t="s">
        <v>126</v>
      </c>
      <c r="B68" s="37" t="s">
        <v>127</v>
      </c>
      <c r="C68" s="38">
        <f>+'2009 program exp'!U64</f>
        <v>11589689.389999999</v>
      </c>
      <c r="D68" s="75">
        <f>+Local!I68</f>
        <v>7091514.389999999</v>
      </c>
      <c r="E68" s="38">
        <v>1244684.5</v>
      </c>
      <c r="F68" s="38">
        <f t="shared" si="42"/>
        <v>10345004.889999999</v>
      </c>
      <c r="G68" s="38">
        <f t="shared" si="17"/>
        <v>5846829.889999999</v>
      </c>
      <c r="H68" s="39">
        <v>1311</v>
      </c>
      <c r="I68" s="38">
        <f t="shared" si="0"/>
        <v>7890.926689549961</v>
      </c>
      <c r="J68" s="40">
        <f t="shared" si="18"/>
        <v>4459.824477498092</v>
      </c>
      <c r="K68" s="40">
        <f t="shared" si="30"/>
        <v>10100386.16262395</v>
      </c>
      <c r="L68" s="40">
        <f t="shared" si="31"/>
        <v>7704.337271261594</v>
      </c>
      <c r="M68" s="40">
        <f t="shared" si="32"/>
        <v>5708575.331197558</v>
      </c>
      <c r="N68" s="40">
        <f t="shared" si="33"/>
        <v>4354.367148129335</v>
      </c>
      <c r="O68" s="38">
        <f>+'2010 program exp'!S64</f>
        <v>10607312.319999998</v>
      </c>
      <c r="P68" s="119"/>
      <c r="Q68" s="40">
        <f t="shared" si="19"/>
        <v>10607312.319999998</v>
      </c>
      <c r="R68" s="41">
        <f>+Local!O68</f>
        <v>5405257.319999999</v>
      </c>
      <c r="S68" s="41">
        <f t="shared" si="20"/>
        <v>5405257.319999999</v>
      </c>
      <c r="T68" s="23">
        <v>1280</v>
      </c>
      <c r="U68" s="41">
        <f t="shared" si="34"/>
        <v>8286.962749999999</v>
      </c>
      <c r="V68" s="41">
        <f t="shared" si="6"/>
        <v>8286.962749999999</v>
      </c>
      <c r="W68" s="40">
        <f t="shared" si="35"/>
        <v>4222.85728125</v>
      </c>
      <c r="X68" s="40">
        <f t="shared" si="21"/>
        <v>4222.85728125</v>
      </c>
      <c r="Y68" s="38">
        <f t="shared" si="36"/>
        <v>262307.4299999997</v>
      </c>
      <c r="Z68" s="38">
        <f t="shared" si="37"/>
        <v>396.03606045003744</v>
      </c>
      <c r="AA68" s="38">
        <f t="shared" si="38"/>
        <v>506926.1573760491</v>
      </c>
      <c r="AB68" s="38">
        <f t="shared" si="11"/>
        <v>582.625478738405</v>
      </c>
      <c r="AC68" s="38">
        <f t="shared" si="39"/>
        <v>-441572.56999999937</v>
      </c>
      <c r="AD68" s="38">
        <f t="shared" si="40"/>
        <v>-236.96719624809248</v>
      </c>
      <c r="AE68" s="38">
        <f t="shared" si="14"/>
        <v>-303318.0111975586</v>
      </c>
      <c r="AF68" s="38">
        <f t="shared" si="15"/>
        <v>-131.50986687933528</v>
      </c>
      <c r="AG68" s="78" t="str">
        <f t="shared" si="22"/>
        <v>Met MOE</v>
      </c>
      <c r="AH68" s="42" t="str">
        <f t="shared" si="23"/>
        <v>Met MOE</v>
      </c>
      <c r="AI68" s="42" t="str">
        <f t="shared" si="24"/>
        <v>Met MOE</v>
      </c>
      <c r="AJ68" s="42" t="str">
        <f t="shared" si="41"/>
        <v>Met MOE</v>
      </c>
      <c r="AK68" s="43" t="str">
        <f t="shared" si="26"/>
        <v>Failed Local Test</v>
      </c>
      <c r="AL68" s="43" t="str">
        <f>IF(AD68&gt;=0,"Met MOE","Failed Local per Pupil")</f>
        <v>Failed Local per Pupil</v>
      </c>
      <c r="AM68" s="43" t="str">
        <f t="shared" si="27"/>
        <v>Failed Local Test</v>
      </c>
      <c r="AN68" s="43" t="str">
        <f t="shared" si="28"/>
        <v>Failed Local per Pupil</v>
      </c>
      <c r="AO68" s="43" t="str">
        <f>#VALUE!</f>
        <v>Met MOE</v>
      </c>
      <c r="AP68" s="134"/>
    </row>
    <row r="69" spans="1:42" ht="15.75">
      <c r="A69" s="131" t="s">
        <v>128</v>
      </c>
      <c r="B69" s="130" t="s">
        <v>129</v>
      </c>
      <c r="C69" s="118">
        <f>+'2009 program exp'!U65</f>
        <v>5405855.8100000005</v>
      </c>
      <c r="D69" s="121">
        <f>+Local!I69</f>
        <v>1298031.8100000008</v>
      </c>
      <c r="E69" s="118" t="s">
        <v>737</v>
      </c>
      <c r="F69" s="118">
        <f>IF(E69="Optional EIS ",C69,C69-E69)</f>
        <v>5405855.8100000005</v>
      </c>
      <c r="G69" s="118">
        <f>IF($E69="Optional EIS ",D69,D69-$E69)</f>
        <v>1298031.8100000008</v>
      </c>
      <c r="H69" s="122">
        <v>719</v>
      </c>
      <c r="I69" s="118">
        <f t="shared" si="0"/>
        <v>7518.575535465926</v>
      </c>
      <c r="J69" s="123">
        <f t="shared" si="18"/>
        <v>1805.3293602225324</v>
      </c>
      <c r="K69" s="123">
        <f t="shared" si="30"/>
        <v>5345707.205716273</v>
      </c>
      <c r="L69" s="123">
        <f t="shared" si="31"/>
        <v>7434.9196185205465</v>
      </c>
      <c r="M69" s="123">
        <f t="shared" si="32"/>
        <v>1283589.1751182205</v>
      </c>
      <c r="N69" s="123">
        <f t="shared" si="33"/>
        <v>1785.242246339667</v>
      </c>
      <c r="O69" s="118">
        <f>+'2010 program exp'!S65</f>
        <v>5100808.6899999995</v>
      </c>
      <c r="P69" s="124"/>
      <c r="Q69" s="123">
        <f t="shared" si="19"/>
        <v>5100808.6899999995</v>
      </c>
      <c r="R69" s="125">
        <f>+Local!O69</f>
        <v>405784.44</v>
      </c>
      <c r="S69" s="125">
        <f t="shared" si="20"/>
        <v>405784.44</v>
      </c>
      <c r="T69" s="126">
        <v>711</v>
      </c>
      <c r="U69" s="125">
        <f t="shared" si="34"/>
        <v>7174.133178621659</v>
      </c>
      <c r="V69" s="125">
        <f t="shared" si="6"/>
        <v>7174.133178621659</v>
      </c>
      <c r="W69" s="123">
        <f t="shared" si="35"/>
        <v>570.7235443037974</v>
      </c>
      <c r="X69" s="123">
        <f t="shared" si="21"/>
        <v>570.7235443037974</v>
      </c>
      <c r="Y69" s="118">
        <f t="shared" si="36"/>
        <v>-305047.12000000104</v>
      </c>
      <c r="Z69" s="118">
        <f t="shared" si="37"/>
        <v>-344.4423568442671</v>
      </c>
      <c r="AA69" s="118">
        <f t="shared" si="38"/>
        <v>-244898.51571627334</v>
      </c>
      <c r="AB69" s="118">
        <f t="shared" si="11"/>
        <v>-260.7864398988877</v>
      </c>
      <c r="AC69" s="118">
        <f t="shared" si="39"/>
        <v>-892247.3700000008</v>
      </c>
      <c r="AD69" s="118">
        <f t="shared" si="40"/>
        <v>-1234.605815918735</v>
      </c>
      <c r="AE69" s="118">
        <f t="shared" si="14"/>
        <v>-877804.7351182206</v>
      </c>
      <c r="AF69" s="118">
        <f t="shared" si="15"/>
        <v>-1214.5187020358694</v>
      </c>
      <c r="AG69" s="127" t="str">
        <f t="shared" si="22"/>
        <v>Failed Aggregate MOE</v>
      </c>
      <c r="AH69" s="128" t="str">
        <f t="shared" si="23"/>
        <v>Failed PPC</v>
      </c>
      <c r="AI69" s="128" t="str">
        <f t="shared" si="24"/>
        <v>Failed Reduced Student Aggegate</v>
      </c>
      <c r="AJ69" s="128" t="str">
        <f t="shared" si="41"/>
        <v>Failed PPC</v>
      </c>
      <c r="AK69" s="129" t="str">
        <f t="shared" si="26"/>
        <v>Failed Local Test</v>
      </c>
      <c r="AL69" s="129" t="str">
        <f>IF(AD69&gt;=0,"Met MOE","Failed Local per Pupil")</f>
        <v>Failed Local per Pupil</v>
      </c>
      <c r="AM69" s="129" t="str">
        <f t="shared" si="27"/>
        <v>Failed Local Test</v>
      </c>
      <c r="AN69" s="129" t="str">
        <f t="shared" si="28"/>
        <v>Failed Local per Pupil</v>
      </c>
      <c r="AO69" s="129" t="str">
        <f>#VALUE!</f>
        <v>Did Not Meet MOE</v>
      </c>
      <c r="AP69" s="133">
        <v>-244898.52</v>
      </c>
    </row>
    <row r="70" spans="1:42" ht="15.75">
      <c r="A70" s="36" t="s">
        <v>130</v>
      </c>
      <c r="B70" s="37" t="s">
        <v>131</v>
      </c>
      <c r="C70" s="38">
        <f>+'2009 program exp'!U66</f>
        <v>2097124.4099999997</v>
      </c>
      <c r="D70" s="75">
        <f>+Local!I70</f>
        <v>104466.40999999965</v>
      </c>
      <c r="E70" s="38">
        <v>421946.5</v>
      </c>
      <c r="F70" s="38">
        <f aca="true" t="shared" si="43" ref="F70:F82">IF(E70="did not meet",C70,C70-E70)</f>
        <v>1675177.9099999997</v>
      </c>
      <c r="G70" s="38">
        <f t="shared" si="17"/>
        <v>-317480.0900000003</v>
      </c>
      <c r="H70" s="39">
        <v>394</v>
      </c>
      <c r="I70" s="38">
        <f aca="true" t="shared" si="44" ref="I70:I133">F70/H70</f>
        <v>4251.720583756344</v>
      </c>
      <c r="J70" s="40">
        <f t="shared" si="18"/>
        <v>-805.7870304568536</v>
      </c>
      <c r="K70" s="40">
        <f aca="true" t="shared" si="45" ref="K70:K101">IF(T70&lt;H70,I70*(T70-H70)+F70,F70)</f>
        <v>1479598.763147208</v>
      </c>
      <c r="L70" s="40">
        <f aca="true" t="shared" si="46" ref="L70:L101">+K70/H70</f>
        <v>3755.326810018294</v>
      </c>
      <c r="M70" s="40">
        <f aca="true" t="shared" si="47" ref="M70:M101">IF(T70&lt;H70,J70*(T70-H70)+G70,G70)</f>
        <v>-280413.88659898506</v>
      </c>
      <c r="N70" s="40">
        <f aca="true" t="shared" si="48" ref="N70:N101">+M70/H70</f>
        <v>-711.7103720786423</v>
      </c>
      <c r="O70" s="38">
        <f>+'2010 program exp'!S66</f>
        <v>2018063.2300000002</v>
      </c>
      <c r="P70" s="119"/>
      <c r="Q70" s="40">
        <f t="shared" si="19"/>
        <v>2018063.2300000002</v>
      </c>
      <c r="R70" s="41">
        <f>+Local!O70</f>
        <v>5683.26</v>
      </c>
      <c r="S70" s="41">
        <f t="shared" si="20"/>
        <v>5683.26</v>
      </c>
      <c r="T70" s="23">
        <v>348</v>
      </c>
      <c r="U70" s="41">
        <f aca="true" t="shared" si="49" ref="U70:U101">O70/T70</f>
        <v>5799.0322701149435</v>
      </c>
      <c r="V70" s="41">
        <f>+Q70/T70</f>
        <v>5799.0322701149435</v>
      </c>
      <c r="W70" s="40">
        <f aca="true" t="shared" si="50" ref="W70:W101">+R70/T70</f>
        <v>16.331206896551723</v>
      </c>
      <c r="X70" s="40">
        <f t="shared" si="21"/>
        <v>16.331206896551723</v>
      </c>
      <c r="Y70" s="38">
        <f aca="true" t="shared" si="51" ref="Y70:Y101">O70-F70</f>
        <v>342885.32000000053</v>
      </c>
      <c r="Z70" s="38">
        <f aca="true" t="shared" si="52" ref="Z70:Z101">+U70-I70</f>
        <v>1547.3116863585992</v>
      </c>
      <c r="AA70" s="38">
        <f aca="true" t="shared" si="53" ref="AA70:AA133">+Q70-K70</f>
        <v>538464.4668527923</v>
      </c>
      <c r="AB70" s="38">
        <f>+V70-L70</f>
        <v>2043.7054600966494</v>
      </c>
      <c r="AC70" s="38">
        <f aca="true" t="shared" si="54" ref="AC70:AC101">+R70-G70</f>
        <v>323163.3500000003</v>
      </c>
      <c r="AD70" s="38">
        <f aca="true" t="shared" si="55" ref="AD70:AD101">+W70-J70</f>
        <v>822.1182373534053</v>
      </c>
      <c r="AE70" s="38">
        <f>+S70-M70</f>
        <v>286097.14659898507</v>
      </c>
      <c r="AF70" s="38">
        <f>+X70-N70</f>
        <v>728.041578975194</v>
      </c>
      <c r="AG70" s="78" t="str">
        <f t="shared" si="22"/>
        <v>Met MOE</v>
      </c>
      <c r="AH70" s="42" t="str">
        <f t="shared" si="23"/>
        <v>Met MOE</v>
      </c>
      <c r="AI70" s="42" t="str">
        <f t="shared" si="24"/>
        <v>Met MOE</v>
      </c>
      <c r="AJ70" s="42" t="str">
        <f aca="true" t="shared" si="56" ref="AJ70:AJ101">IF(AB70&gt;0,"Met MOE","Failed PPC")</f>
        <v>Met MOE</v>
      </c>
      <c r="AK70" s="43" t="str">
        <f t="shared" si="26"/>
        <v>Met MOE</v>
      </c>
      <c r="AL70" s="43" t="str">
        <f>IF(AD70&gt;=0,"Met MOE","Failed Local per Pupil")</f>
        <v>Met MOE</v>
      </c>
      <c r="AM70" s="43" t="str">
        <f t="shared" si="27"/>
        <v>Met MOE</v>
      </c>
      <c r="AN70" s="43" t="str">
        <f t="shared" si="28"/>
        <v>Met MOE</v>
      </c>
      <c r="AO70" s="43" t="str">
        <f>#VALUE!</f>
        <v>Met MOE</v>
      </c>
      <c r="AP70" s="134"/>
    </row>
    <row r="71" spans="1:42" ht="15.75">
      <c r="A71" s="131" t="s">
        <v>132</v>
      </c>
      <c r="B71" s="130" t="s">
        <v>133</v>
      </c>
      <c r="C71" s="118">
        <f>+'2009 program exp'!U67</f>
        <v>2598976.0200000005</v>
      </c>
      <c r="D71" s="121">
        <f>+Local!I71</f>
        <v>1955472.0200000003</v>
      </c>
      <c r="E71" s="118">
        <v>221198</v>
      </c>
      <c r="F71" s="118">
        <f t="shared" si="43"/>
        <v>2377778.0200000005</v>
      </c>
      <c r="G71" s="118">
        <f aca="true" t="shared" si="57" ref="G71:G134">IF($E71="did not meet",D71,D71-$E71)</f>
        <v>1734274.0200000003</v>
      </c>
      <c r="H71" s="122">
        <v>246</v>
      </c>
      <c r="I71" s="118">
        <f t="shared" si="44"/>
        <v>9665.764308943091</v>
      </c>
      <c r="J71" s="123">
        <f aca="true" t="shared" si="58" ref="J71:J134">+G71/H71</f>
        <v>7049.894390243903</v>
      </c>
      <c r="K71" s="123">
        <f t="shared" si="45"/>
        <v>2348780.727073171</v>
      </c>
      <c r="L71" s="123">
        <f t="shared" si="46"/>
        <v>9547.889134443785</v>
      </c>
      <c r="M71" s="123">
        <f t="shared" si="47"/>
        <v>1713124.3368292686</v>
      </c>
      <c r="N71" s="123">
        <f t="shared" si="48"/>
        <v>6963.920068411661</v>
      </c>
      <c r="O71" s="118">
        <f>+'2010 program exp'!S67</f>
        <v>2017610.1899999997</v>
      </c>
      <c r="P71" s="124"/>
      <c r="Q71" s="123">
        <f aca="true" t="shared" si="59" ref="Q71:Q134">+P71+O71</f>
        <v>2017610.1899999997</v>
      </c>
      <c r="R71" s="125">
        <f>+Local!O71</f>
        <v>1368904.1899999997</v>
      </c>
      <c r="S71" s="125">
        <f aca="true" t="shared" si="60" ref="S71:S134">+R71+P71</f>
        <v>1368904.1899999997</v>
      </c>
      <c r="T71" s="126">
        <v>243</v>
      </c>
      <c r="U71" s="125">
        <f t="shared" si="49"/>
        <v>8302.922592592591</v>
      </c>
      <c r="V71" s="125">
        <f>+Q71/T71</f>
        <v>8302.922592592591</v>
      </c>
      <c r="W71" s="123">
        <f t="shared" si="50"/>
        <v>5633.3505761316865</v>
      </c>
      <c r="X71" s="123">
        <f aca="true" t="shared" si="61" ref="X71:X134">+S71/T71</f>
        <v>5633.3505761316865</v>
      </c>
      <c r="Y71" s="118">
        <f t="shared" si="51"/>
        <v>-360167.8300000008</v>
      </c>
      <c r="Z71" s="118">
        <f t="shared" si="52"/>
        <v>-1362.8417163505</v>
      </c>
      <c r="AA71" s="118">
        <f t="shared" si="53"/>
        <v>-331170.53707317146</v>
      </c>
      <c r="AB71" s="118">
        <f>+V71-L71</f>
        <v>-1244.966541851194</v>
      </c>
      <c r="AC71" s="118">
        <f t="shared" si="54"/>
        <v>-365369.83000000054</v>
      </c>
      <c r="AD71" s="118">
        <f t="shared" si="55"/>
        <v>-1416.5438141122168</v>
      </c>
      <c r="AE71" s="118">
        <f>+S71-M71</f>
        <v>-344220.1468292689</v>
      </c>
      <c r="AF71" s="118">
        <f>+X71-N71</f>
        <v>-1330.5694922799748</v>
      </c>
      <c r="AG71" s="127" t="str">
        <f aca="true" t="shared" si="62" ref="AG71:AG134">IF(Y71&gt;0,"Met MOE","Failed Aggregate MOE")</f>
        <v>Failed Aggregate MOE</v>
      </c>
      <c r="AH71" s="128" t="str">
        <f aca="true" t="shared" si="63" ref="AH71:AH134">IF(Z71&gt;0,"Met MOE","Failed PPC")</f>
        <v>Failed PPC</v>
      </c>
      <c r="AI71" s="128" t="str">
        <f aca="true" t="shared" si="64" ref="AI71:AI134">IF(AA71&gt;0,"Met MOE","Failed Reduced Student Aggegate")</f>
        <v>Failed Reduced Student Aggegate</v>
      </c>
      <c r="AJ71" s="128" t="str">
        <f t="shared" si="56"/>
        <v>Failed PPC</v>
      </c>
      <c r="AK71" s="129" t="str">
        <f t="shared" si="26"/>
        <v>Failed Local Test</v>
      </c>
      <c r="AL71" s="129" t="str">
        <f aca="true" t="shared" si="65" ref="AL71:AL134">IF(AD71&gt;=0,"Met MOE","Failed Local per Pupil")</f>
        <v>Failed Local per Pupil</v>
      </c>
      <c r="AM71" s="129" t="str">
        <f t="shared" si="27"/>
        <v>Failed Local Test</v>
      </c>
      <c r="AN71" s="129" t="str">
        <f t="shared" si="28"/>
        <v>Failed Local per Pupil</v>
      </c>
      <c r="AO71" s="129" t="str">
        <f>#VALUE!</f>
        <v>Did Not Meet MOE</v>
      </c>
      <c r="AP71" s="133">
        <v>-331170.54</v>
      </c>
    </row>
    <row r="72" spans="1:42" ht="15.75">
      <c r="A72" s="36" t="s">
        <v>134</v>
      </c>
      <c r="B72" s="37" t="s">
        <v>135</v>
      </c>
      <c r="C72" s="38">
        <f>+'2009 program exp'!U68</f>
        <v>123042292.65000029</v>
      </c>
      <c r="D72" s="75">
        <f>+Local!I72</f>
        <v>38875828.6500003</v>
      </c>
      <c r="E72" s="38">
        <v>15075644.5</v>
      </c>
      <c r="F72" s="38">
        <f t="shared" si="43"/>
        <v>107966648.15000029</v>
      </c>
      <c r="G72" s="38">
        <f t="shared" si="57"/>
        <v>23800184.150000297</v>
      </c>
      <c r="H72" s="39">
        <v>17417</v>
      </c>
      <c r="I72" s="38">
        <f t="shared" si="44"/>
        <v>6198.92335936156</v>
      </c>
      <c r="J72" s="40">
        <f t="shared" si="58"/>
        <v>1366.491597290021</v>
      </c>
      <c r="K72" s="40">
        <f t="shared" si="45"/>
        <v>107173185.960002</v>
      </c>
      <c r="L72" s="40">
        <f t="shared" si="46"/>
        <v>6153.366593558133</v>
      </c>
      <c r="M72" s="40">
        <f t="shared" si="47"/>
        <v>23625273.225547172</v>
      </c>
      <c r="N72" s="40">
        <f t="shared" si="48"/>
        <v>1356.4490569872637</v>
      </c>
      <c r="O72" s="38">
        <f>+'2010 program exp'!S68</f>
        <v>119706226.06</v>
      </c>
      <c r="P72" s="119">
        <v>884925</v>
      </c>
      <c r="Q72" s="40">
        <f t="shared" si="59"/>
        <v>120591151.06</v>
      </c>
      <c r="R72" s="41">
        <f>+Local!O72</f>
        <v>25769851.060000017</v>
      </c>
      <c r="S72" s="41">
        <f t="shared" si="60"/>
        <v>26654776.060000017</v>
      </c>
      <c r="T72" s="39">
        <v>17289</v>
      </c>
      <c r="U72" s="41">
        <f t="shared" si="49"/>
        <v>6923.837472381283</v>
      </c>
      <c r="V72" s="41">
        <f>+Q72/T72</f>
        <v>6975.021751402626</v>
      </c>
      <c r="W72" s="40">
        <f t="shared" si="50"/>
        <v>1490.5345051767029</v>
      </c>
      <c r="X72" s="40">
        <f t="shared" si="61"/>
        <v>1541.718784198046</v>
      </c>
      <c r="Y72" s="38">
        <f t="shared" si="51"/>
        <v>11739577.909999713</v>
      </c>
      <c r="Z72" s="38">
        <f t="shared" si="52"/>
        <v>724.9141130197231</v>
      </c>
      <c r="AA72" s="38">
        <f t="shared" si="53"/>
        <v>13417965.099997997</v>
      </c>
      <c r="AB72" s="38">
        <f>+V72-L72</f>
        <v>821.6551578444933</v>
      </c>
      <c r="AC72" s="38">
        <f t="shared" si="54"/>
        <v>1969666.9099997208</v>
      </c>
      <c r="AD72" s="38">
        <f t="shared" si="55"/>
        <v>124.04290788668186</v>
      </c>
      <c r="AE72" s="38">
        <f>+S72-M72</f>
        <v>3029502.834452845</v>
      </c>
      <c r="AF72" s="38">
        <f>+X72-N72</f>
        <v>185.26972721078232</v>
      </c>
      <c r="AG72" s="78" t="str">
        <f t="shared" si="62"/>
        <v>Met MOE</v>
      </c>
      <c r="AH72" s="42" t="str">
        <f t="shared" si="63"/>
        <v>Met MOE</v>
      </c>
      <c r="AI72" s="42" t="str">
        <f t="shared" si="64"/>
        <v>Met MOE</v>
      </c>
      <c r="AJ72" s="42" t="str">
        <f t="shared" si="56"/>
        <v>Met MOE</v>
      </c>
      <c r="AK72" s="43" t="str">
        <f t="shared" si="26"/>
        <v>Met MOE</v>
      </c>
      <c r="AL72" s="43" t="str">
        <f t="shared" si="65"/>
        <v>Met MOE</v>
      </c>
      <c r="AM72" s="43" t="str">
        <f t="shared" si="27"/>
        <v>Met MOE</v>
      </c>
      <c r="AN72" s="43" t="str">
        <f t="shared" si="28"/>
        <v>Met MOE</v>
      </c>
      <c r="AO72" s="43" t="str">
        <f>#VALUE!</f>
        <v>Met MOE</v>
      </c>
      <c r="AP72" s="134"/>
    </row>
    <row r="73" spans="1:42" ht="15.75">
      <c r="A73" s="36" t="s">
        <v>136</v>
      </c>
      <c r="B73" s="37" t="s">
        <v>137</v>
      </c>
      <c r="C73" s="38">
        <f>+'2009 program exp'!U69</f>
        <v>5813835.930000001</v>
      </c>
      <c r="D73" s="75">
        <f>+Local!I73</f>
        <v>936958.9300000009</v>
      </c>
      <c r="E73" s="38">
        <v>674125</v>
      </c>
      <c r="F73" s="38">
        <f t="shared" si="43"/>
        <v>5139710.930000001</v>
      </c>
      <c r="G73" s="38">
        <f t="shared" si="57"/>
        <v>262833.93000000087</v>
      </c>
      <c r="H73" s="39">
        <v>995</v>
      </c>
      <c r="I73" s="38">
        <f t="shared" si="44"/>
        <v>5165.538623115579</v>
      </c>
      <c r="J73" s="40">
        <f t="shared" si="58"/>
        <v>264.1547035175888</v>
      </c>
      <c r="K73" s="40">
        <f t="shared" si="45"/>
        <v>5057062.3120301515</v>
      </c>
      <c r="L73" s="40">
        <f t="shared" si="46"/>
        <v>5082.474685457439</v>
      </c>
      <c r="M73" s="40">
        <f t="shared" si="47"/>
        <v>258607.45474371946</v>
      </c>
      <c r="N73" s="40">
        <f t="shared" si="48"/>
        <v>259.90698969218033</v>
      </c>
      <c r="O73" s="38">
        <f>+'2010 program exp'!S69</f>
        <v>5759222.710000001</v>
      </c>
      <c r="P73" s="119"/>
      <c r="Q73" s="40">
        <f t="shared" si="59"/>
        <v>5759222.710000001</v>
      </c>
      <c r="R73" s="41">
        <f>+Local!O73</f>
        <v>573429.7100000007</v>
      </c>
      <c r="S73" s="41">
        <f t="shared" si="60"/>
        <v>573429.7100000007</v>
      </c>
      <c r="T73" s="23">
        <v>979</v>
      </c>
      <c r="U73" s="41">
        <f t="shared" si="49"/>
        <v>5882.760684371809</v>
      </c>
      <c r="V73" s="41">
        <f>+Q73/T73</f>
        <v>5882.760684371809</v>
      </c>
      <c r="W73" s="40">
        <f t="shared" si="50"/>
        <v>585.730040858019</v>
      </c>
      <c r="X73" s="40">
        <f t="shared" si="61"/>
        <v>585.730040858019</v>
      </c>
      <c r="Y73" s="38">
        <f t="shared" si="51"/>
        <v>619511.7800000003</v>
      </c>
      <c r="Z73" s="38">
        <f t="shared" si="52"/>
        <v>717.2220612562296</v>
      </c>
      <c r="AA73" s="38">
        <f t="shared" si="53"/>
        <v>702160.3979698494</v>
      </c>
      <c r="AB73" s="38">
        <f>+V73-L73</f>
        <v>800.2859989143699</v>
      </c>
      <c r="AC73" s="38">
        <f t="shared" si="54"/>
        <v>310595.7799999998</v>
      </c>
      <c r="AD73" s="38">
        <f t="shared" si="55"/>
        <v>321.5753373404302</v>
      </c>
      <c r="AE73" s="38">
        <f>+S73-M73</f>
        <v>314822.25525628123</v>
      </c>
      <c r="AF73" s="38">
        <f>+X73-N73</f>
        <v>325.8230511658387</v>
      </c>
      <c r="AG73" s="78" t="str">
        <f t="shared" si="62"/>
        <v>Met MOE</v>
      </c>
      <c r="AH73" s="42" t="str">
        <f t="shared" si="63"/>
        <v>Met MOE</v>
      </c>
      <c r="AI73" s="42" t="str">
        <f t="shared" si="64"/>
        <v>Met MOE</v>
      </c>
      <c r="AJ73" s="42" t="str">
        <f t="shared" si="56"/>
        <v>Met MOE</v>
      </c>
      <c r="AK73" s="43" t="str">
        <f t="shared" si="26"/>
        <v>Met MOE</v>
      </c>
      <c r="AL73" s="43" t="str">
        <f t="shared" si="65"/>
        <v>Met MOE</v>
      </c>
      <c r="AM73" s="43" t="str">
        <f t="shared" si="27"/>
        <v>Met MOE</v>
      </c>
      <c r="AN73" s="43" t="str">
        <f t="shared" si="28"/>
        <v>Met MOE</v>
      </c>
      <c r="AO73" s="43" t="str">
        <f>#VALUE!</f>
        <v>Met MOE</v>
      </c>
      <c r="AP73" s="134"/>
    </row>
    <row r="74" spans="1:42" ht="15.75">
      <c r="A74" s="36" t="s">
        <v>138</v>
      </c>
      <c r="B74" s="37" t="s">
        <v>139</v>
      </c>
      <c r="C74" s="38">
        <f>+'2009 program exp'!U70</f>
        <v>19941379.69999999</v>
      </c>
      <c r="D74" s="75">
        <f>+Local!I74</f>
        <v>6421848.699999992</v>
      </c>
      <c r="E74" s="38">
        <v>2481688</v>
      </c>
      <c r="F74" s="38">
        <f t="shared" si="43"/>
        <v>17459691.69999999</v>
      </c>
      <c r="G74" s="38">
        <f t="shared" si="57"/>
        <v>3940160.699999992</v>
      </c>
      <c r="H74" s="39">
        <v>2686</v>
      </c>
      <c r="I74" s="38">
        <f t="shared" si="44"/>
        <v>6500.257520476542</v>
      </c>
      <c r="J74" s="40">
        <f t="shared" si="58"/>
        <v>1466.92505584512</v>
      </c>
      <c r="K74" s="40">
        <f t="shared" si="45"/>
        <v>17167180.111578546</v>
      </c>
      <c r="L74" s="40">
        <f t="shared" si="46"/>
        <v>6391.355216522169</v>
      </c>
      <c r="M74" s="40">
        <f t="shared" si="47"/>
        <v>3874149.0724869613</v>
      </c>
      <c r="N74" s="40">
        <f t="shared" si="48"/>
        <v>1442.348872854416</v>
      </c>
      <c r="O74" s="38">
        <f>+'2010 program exp'!S70</f>
        <v>16848981.339999996</v>
      </c>
      <c r="P74" s="119">
        <v>62024</v>
      </c>
      <c r="Q74" s="40">
        <f t="shared" si="59"/>
        <v>16911005.339999996</v>
      </c>
      <c r="R74" s="41">
        <f>+Local!O74</f>
        <v>2943050.339999998</v>
      </c>
      <c r="S74" s="41">
        <f t="shared" si="60"/>
        <v>3005074.339999998</v>
      </c>
      <c r="T74" s="23">
        <v>2641</v>
      </c>
      <c r="U74" s="41">
        <f t="shared" si="49"/>
        <v>6379.77332071185</v>
      </c>
      <c r="V74" s="41">
        <f>+Q74/T74</f>
        <v>6403.258364255962</v>
      </c>
      <c r="W74" s="40">
        <f t="shared" si="50"/>
        <v>1114.3696857251034</v>
      </c>
      <c r="X74" s="40">
        <f t="shared" si="61"/>
        <v>1137.8547292692153</v>
      </c>
      <c r="Y74" s="38">
        <f t="shared" si="51"/>
        <v>-610710.3599999957</v>
      </c>
      <c r="Z74" s="38">
        <f t="shared" si="52"/>
        <v>-120.48419976469177</v>
      </c>
      <c r="AA74" s="38">
        <f t="shared" si="53"/>
        <v>-256174.77157855034</v>
      </c>
      <c r="AB74" s="38">
        <f>+V74-L74</f>
        <v>11.903147733793048</v>
      </c>
      <c r="AC74" s="38">
        <f t="shared" si="54"/>
        <v>-997110.3599999938</v>
      </c>
      <c r="AD74" s="38">
        <f t="shared" si="55"/>
        <v>-352.5553701200165</v>
      </c>
      <c r="AE74" s="38">
        <f>+S74-M74</f>
        <v>-869074.7324869633</v>
      </c>
      <c r="AF74" s="38">
        <f>+X74-N74</f>
        <v>-304.4941435852006</v>
      </c>
      <c r="AG74" s="78" t="str">
        <f t="shared" si="62"/>
        <v>Failed Aggregate MOE</v>
      </c>
      <c r="AH74" s="42" t="str">
        <f t="shared" si="63"/>
        <v>Failed PPC</v>
      </c>
      <c r="AI74" s="42" t="str">
        <f t="shared" si="64"/>
        <v>Failed Reduced Student Aggegate</v>
      </c>
      <c r="AJ74" s="42" t="str">
        <f t="shared" si="56"/>
        <v>Met MOE</v>
      </c>
      <c r="AK74" s="43" t="str">
        <f aca="true" t="shared" si="66" ref="AK74:AK137">IF(AC74&gt;0,"Met MOE","Failed Local Test")</f>
        <v>Failed Local Test</v>
      </c>
      <c r="AL74" s="43" t="str">
        <f t="shared" si="65"/>
        <v>Failed Local per Pupil</v>
      </c>
      <c r="AM74" s="43" t="str">
        <f aca="true" t="shared" si="67" ref="AM74:AM137">IF(AE74&gt;0,"Met MOE","Failed Local Test")</f>
        <v>Failed Local Test</v>
      </c>
      <c r="AN74" s="43" t="str">
        <f aca="true" t="shared" si="68" ref="AN74:AN137">IF(AF74&gt;=0,"Met MOE","Failed Local per Pupil")</f>
        <v>Failed Local per Pupil</v>
      </c>
      <c r="AO74" s="43" t="str">
        <f>#VALUE!</f>
        <v>Met MOE</v>
      </c>
      <c r="AP74" s="134"/>
    </row>
    <row r="75" spans="1:42" ht="15.75">
      <c r="A75" s="36" t="s">
        <v>140</v>
      </c>
      <c r="B75" s="37" t="s">
        <v>141</v>
      </c>
      <c r="C75" s="38">
        <f>+'2009 program exp'!U71</f>
        <v>957672.8900000001</v>
      </c>
      <c r="D75" s="75">
        <f>+Local!I75</f>
        <v>10042.710000000001</v>
      </c>
      <c r="E75" s="38">
        <v>125353</v>
      </c>
      <c r="F75" s="38">
        <f t="shared" si="43"/>
        <v>832319.8900000001</v>
      </c>
      <c r="G75" s="38">
        <f t="shared" si="57"/>
        <v>-115310.29</v>
      </c>
      <c r="H75" s="39">
        <v>114</v>
      </c>
      <c r="I75" s="38">
        <f t="shared" si="44"/>
        <v>7301.051666666668</v>
      </c>
      <c r="J75" s="40">
        <f t="shared" si="58"/>
        <v>-1011.4937719298246</v>
      </c>
      <c r="K75" s="40">
        <f t="shared" si="45"/>
        <v>832319.8900000001</v>
      </c>
      <c r="L75" s="40">
        <f t="shared" si="46"/>
        <v>7301.051666666668</v>
      </c>
      <c r="M75" s="40">
        <f t="shared" si="47"/>
        <v>-115310.29</v>
      </c>
      <c r="N75" s="40">
        <f t="shared" si="48"/>
        <v>-1011.4937719298246</v>
      </c>
      <c r="O75" s="38">
        <f>+'2010 program exp'!S71</f>
        <v>581088.86</v>
      </c>
      <c r="P75" s="119"/>
      <c r="Q75" s="40">
        <f t="shared" si="59"/>
        <v>581088.86</v>
      </c>
      <c r="R75" s="41">
        <f>+Local!O75</f>
        <v>15553.34</v>
      </c>
      <c r="S75" s="41">
        <f t="shared" si="60"/>
        <v>15553.34</v>
      </c>
      <c r="T75" s="23">
        <v>160</v>
      </c>
      <c r="U75" s="41">
        <f t="shared" si="49"/>
        <v>3631.805375</v>
      </c>
      <c r="V75" s="41">
        <f aca="true" t="shared" si="69" ref="V75:V138">+Q75/T75</f>
        <v>3631.805375</v>
      </c>
      <c r="W75" s="40">
        <f t="shared" si="50"/>
        <v>97.208375</v>
      </c>
      <c r="X75" s="40">
        <f t="shared" si="61"/>
        <v>97.208375</v>
      </c>
      <c r="Y75" s="38">
        <f t="shared" si="51"/>
        <v>-251231.03000000014</v>
      </c>
      <c r="Z75" s="38">
        <f t="shared" si="52"/>
        <v>-3669.246291666668</v>
      </c>
      <c r="AA75" s="38">
        <f t="shared" si="53"/>
        <v>-251231.03000000014</v>
      </c>
      <c r="AB75" s="38">
        <f aca="true" t="shared" si="70" ref="AB75:AB138">+V75-L75</f>
        <v>-3669.246291666668</v>
      </c>
      <c r="AC75" s="38">
        <f t="shared" si="54"/>
        <v>130863.62999999999</v>
      </c>
      <c r="AD75" s="38">
        <f t="shared" si="55"/>
        <v>1108.7021469298245</v>
      </c>
      <c r="AE75" s="38">
        <f aca="true" t="shared" si="71" ref="AE75:AE138">+S75-M75</f>
        <v>130863.62999999999</v>
      </c>
      <c r="AF75" s="38">
        <f aca="true" t="shared" si="72" ref="AF75:AF138">+X75-N75</f>
        <v>1108.7021469298245</v>
      </c>
      <c r="AG75" s="78" t="str">
        <f t="shared" si="62"/>
        <v>Failed Aggregate MOE</v>
      </c>
      <c r="AH75" s="42" t="str">
        <f t="shared" si="63"/>
        <v>Failed PPC</v>
      </c>
      <c r="AI75" s="42" t="str">
        <f t="shared" si="64"/>
        <v>Failed Reduced Student Aggegate</v>
      </c>
      <c r="AJ75" s="42" t="str">
        <f t="shared" si="56"/>
        <v>Failed PPC</v>
      </c>
      <c r="AK75" s="43" t="str">
        <f t="shared" si="66"/>
        <v>Met MOE</v>
      </c>
      <c r="AL75" s="43" t="str">
        <f t="shared" si="65"/>
        <v>Met MOE</v>
      </c>
      <c r="AM75" s="43" t="str">
        <f t="shared" si="67"/>
        <v>Met MOE</v>
      </c>
      <c r="AN75" s="43" t="str">
        <f t="shared" si="68"/>
        <v>Met MOE</v>
      </c>
      <c r="AO75" s="43" t="str">
        <f>#VALUE!</f>
        <v>Met MOE</v>
      </c>
      <c r="AP75" s="134"/>
    </row>
    <row r="76" spans="1:42" ht="15.75">
      <c r="A76" s="36" t="s">
        <v>142</v>
      </c>
      <c r="B76" s="37" t="s">
        <v>143</v>
      </c>
      <c r="C76" s="38">
        <f>+'2009 program exp'!U72</f>
        <v>4094181.870000001</v>
      </c>
      <c r="D76" s="75">
        <f>+Local!I76</f>
        <v>472837.8700000001</v>
      </c>
      <c r="E76" s="38" t="s">
        <v>736</v>
      </c>
      <c r="F76" s="38">
        <f t="shared" si="43"/>
        <v>4094181.870000001</v>
      </c>
      <c r="G76" s="38">
        <f t="shared" si="57"/>
        <v>472837.8700000001</v>
      </c>
      <c r="H76" s="39">
        <v>622</v>
      </c>
      <c r="I76" s="38">
        <f t="shared" si="44"/>
        <v>6582.285964630227</v>
      </c>
      <c r="J76" s="40">
        <f t="shared" si="58"/>
        <v>760.1895016077173</v>
      </c>
      <c r="K76" s="40">
        <f t="shared" si="45"/>
        <v>4054688.1542122196</v>
      </c>
      <c r="L76" s="40">
        <f t="shared" si="46"/>
        <v>6518.79124471418</v>
      </c>
      <c r="M76" s="40">
        <f t="shared" si="47"/>
        <v>468276.73299035383</v>
      </c>
      <c r="N76" s="40">
        <f t="shared" si="48"/>
        <v>752.8564839073213</v>
      </c>
      <c r="O76" s="38">
        <f>+'2010 program exp'!S72</f>
        <v>4035977.19</v>
      </c>
      <c r="P76" s="119"/>
      <c r="Q76" s="40">
        <f t="shared" si="59"/>
        <v>4035977.19</v>
      </c>
      <c r="R76" s="41">
        <f>+Local!O76</f>
        <v>246513.19000000015</v>
      </c>
      <c r="S76" s="41">
        <f t="shared" si="60"/>
        <v>246513.19000000015</v>
      </c>
      <c r="T76" s="23">
        <v>616</v>
      </c>
      <c r="U76" s="41">
        <f t="shared" si="49"/>
        <v>6551.911022727272</v>
      </c>
      <c r="V76" s="41">
        <f t="shared" si="69"/>
        <v>6551.911022727272</v>
      </c>
      <c r="W76" s="40">
        <f t="shared" si="50"/>
        <v>400.18375000000026</v>
      </c>
      <c r="X76" s="40">
        <f t="shared" si="61"/>
        <v>400.18375000000026</v>
      </c>
      <c r="Y76" s="38">
        <f t="shared" si="51"/>
        <v>-58204.6800000011</v>
      </c>
      <c r="Z76" s="38">
        <f t="shared" si="52"/>
        <v>-30.37494190295456</v>
      </c>
      <c r="AA76" s="38">
        <f t="shared" si="53"/>
        <v>-18710.964212219696</v>
      </c>
      <c r="AB76" s="38">
        <f t="shared" si="70"/>
        <v>33.1197780130924</v>
      </c>
      <c r="AC76" s="38">
        <f t="shared" si="54"/>
        <v>-226324.67999999996</v>
      </c>
      <c r="AD76" s="38">
        <f t="shared" si="55"/>
        <v>-360.005751607717</v>
      </c>
      <c r="AE76" s="38">
        <f t="shared" si="71"/>
        <v>-221763.5429903537</v>
      </c>
      <c r="AF76" s="38">
        <f t="shared" si="72"/>
        <v>-352.672733907321</v>
      </c>
      <c r="AG76" s="78" t="str">
        <f t="shared" si="62"/>
        <v>Failed Aggregate MOE</v>
      </c>
      <c r="AH76" s="42" t="str">
        <f t="shared" si="63"/>
        <v>Failed PPC</v>
      </c>
      <c r="AI76" s="42" t="str">
        <f t="shared" si="64"/>
        <v>Failed Reduced Student Aggegate</v>
      </c>
      <c r="AJ76" s="42" t="str">
        <f t="shared" si="56"/>
        <v>Met MOE</v>
      </c>
      <c r="AK76" s="43" t="str">
        <f t="shared" si="66"/>
        <v>Failed Local Test</v>
      </c>
      <c r="AL76" s="43" t="str">
        <f t="shared" si="65"/>
        <v>Failed Local per Pupil</v>
      </c>
      <c r="AM76" s="43" t="str">
        <f t="shared" si="67"/>
        <v>Failed Local Test</v>
      </c>
      <c r="AN76" s="43" t="str">
        <f t="shared" si="68"/>
        <v>Failed Local per Pupil</v>
      </c>
      <c r="AO76" s="43" t="str">
        <f>#VALUE!</f>
        <v>Met MOE</v>
      </c>
      <c r="AP76" s="134"/>
    </row>
    <row r="77" spans="1:42" ht="15.75">
      <c r="A77" s="131" t="s">
        <v>144</v>
      </c>
      <c r="B77" s="130" t="s">
        <v>145</v>
      </c>
      <c r="C77" s="118">
        <f>+'2009 program exp'!U73</f>
        <v>2147299.92</v>
      </c>
      <c r="D77" s="121">
        <f>+Local!I77</f>
        <v>779147.7400000002</v>
      </c>
      <c r="E77" s="118">
        <v>459686</v>
      </c>
      <c r="F77" s="118">
        <f t="shared" si="43"/>
        <v>1687613.92</v>
      </c>
      <c r="G77" s="118">
        <f t="shared" si="57"/>
        <v>319461.7400000002</v>
      </c>
      <c r="H77" s="122">
        <v>345</v>
      </c>
      <c r="I77" s="118">
        <f t="shared" si="44"/>
        <v>4891.634550724638</v>
      </c>
      <c r="J77" s="123">
        <f t="shared" si="58"/>
        <v>925.9760579710152</v>
      </c>
      <c r="K77" s="123">
        <f t="shared" si="45"/>
        <v>1672939.016347826</v>
      </c>
      <c r="L77" s="123">
        <f t="shared" si="46"/>
        <v>4849.098598109641</v>
      </c>
      <c r="M77" s="123">
        <f t="shared" si="47"/>
        <v>316683.8118260872</v>
      </c>
      <c r="N77" s="123">
        <f t="shared" si="48"/>
        <v>917.924092249528</v>
      </c>
      <c r="O77" s="118">
        <f>+'2010 program exp'!S73</f>
        <v>1599556.4899999998</v>
      </c>
      <c r="P77" s="124"/>
      <c r="Q77" s="123">
        <f t="shared" si="59"/>
        <v>1599556.4899999998</v>
      </c>
      <c r="R77" s="125">
        <f>+Local!O77</f>
        <v>130135.1799999998</v>
      </c>
      <c r="S77" s="125">
        <f t="shared" si="60"/>
        <v>130135.1799999998</v>
      </c>
      <c r="T77" s="126">
        <v>342</v>
      </c>
      <c r="U77" s="125">
        <f t="shared" si="49"/>
        <v>4677.065760233917</v>
      </c>
      <c r="V77" s="125">
        <f t="shared" si="69"/>
        <v>4677.065760233917</v>
      </c>
      <c r="W77" s="123">
        <f t="shared" si="50"/>
        <v>380.5122222222216</v>
      </c>
      <c r="X77" s="123">
        <f t="shared" si="61"/>
        <v>380.5122222222216</v>
      </c>
      <c r="Y77" s="118">
        <f t="shared" si="51"/>
        <v>-88057.43000000017</v>
      </c>
      <c r="Z77" s="118">
        <f t="shared" si="52"/>
        <v>-214.56879049072086</v>
      </c>
      <c r="AA77" s="118">
        <f t="shared" si="53"/>
        <v>-73382.52634782623</v>
      </c>
      <c r="AB77" s="118">
        <f t="shared" si="70"/>
        <v>-172.032837875724</v>
      </c>
      <c r="AC77" s="118">
        <f t="shared" si="54"/>
        <v>-189326.5600000004</v>
      </c>
      <c r="AD77" s="118">
        <f t="shared" si="55"/>
        <v>-545.4638357487936</v>
      </c>
      <c r="AE77" s="118">
        <f t="shared" si="71"/>
        <v>-186548.63182608737</v>
      </c>
      <c r="AF77" s="118">
        <f t="shared" si="72"/>
        <v>-537.4118700273063</v>
      </c>
      <c r="AG77" s="127" t="str">
        <f t="shared" si="62"/>
        <v>Failed Aggregate MOE</v>
      </c>
      <c r="AH77" s="128" t="str">
        <f t="shared" si="63"/>
        <v>Failed PPC</v>
      </c>
      <c r="AI77" s="128" t="str">
        <f t="shared" si="64"/>
        <v>Failed Reduced Student Aggegate</v>
      </c>
      <c r="AJ77" s="128" t="str">
        <f t="shared" si="56"/>
        <v>Failed PPC</v>
      </c>
      <c r="AK77" s="129" t="str">
        <f t="shared" si="66"/>
        <v>Failed Local Test</v>
      </c>
      <c r="AL77" s="129" t="str">
        <f t="shared" si="65"/>
        <v>Failed Local per Pupil</v>
      </c>
      <c r="AM77" s="129" t="str">
        <f t="shared" si="67"/>
        <v>Failed Local Test</v>
      </c>
      <c r="AN77" s="129" t="str">
        <f t="shared" si="68"/>
        <v>Failed Local per Pupil</v>
      </c>
      <c r="AO77" s="129" t="str">
        <f>#VALUE!</f>
        <v>Did Not Meet MOE</v>
      </c>
      <c r="AP77" s="133">
        <v>-73382.53</v>
      </c>
    </row>
    <row r="78" spans="1:42" ht="15.75">
      <c r="A78" s="36" t="s">
        <v>146</v>
      </c>
      <c r="B78" s="37" t="s">
        <v>147</v>
      </c>
      <c r="C78" s="38">
        <f>+'2009 program exp'!U74</f>
        <v>2359732.9700000007</v>
      </c>
      <c r="D78" s="75">
        <f>+Local!I78</f>
        <v>682848.9700000004</v>
      </c>
      <c r="E78" s="38">
        <v>343749</v>
      </c>
      <c r="F78" s="38">
        <f t="shared" si="43"/>
        <v>2015983.9700000007</v>
      </c>
      <c r="G78" s="38">
        <f t="shared" si="57"/>
        <v>339099.97000000044</v>
      </c>
      <c r="H78" s="39">
        <v>328</v>
      </c>
      <c r="I78" s="38">
        <f t="shared" si="44"/>
        <v>6146.292591463417</v>
      </c>
      <c r="J78" s="40">
        <f t="shared" si="58"/>
        <v>1033.841371951221</v>
      </c>
      <c r="K78" s="40">
        <f t="shared" si="45"/>
        <v>2015983.9700000007</v>
      </c>
      <c r="L78" s="40">
        <f t="shared" si="46"/>
        <v>6146.292591463417</v>
      </c>
      <c r="M78" s="40">
        <f t="shared" si="47"/>
        <v>339099.97000000044</v>
      </c>
      <c r="N78" s="40">
        <f t="shared" si="48"/>
        <v>1033.841371951221</v>
      </c>
      <c r="O78" s="38">
        <f>+'2010 program exp'!S74</f>
        <v>2296809.51</v>
      </c>
      <c r="P78" s="119"/>
      <c r="Q78" s="40">
        <f t="shared" si="59"/>
        <v>2296809.51</v>
      </c>
      <c r="R78" s="41">
        <f>+Local!O78</f>
        <v>430107.47999999986</v>
      </c>
      <c r="S78" s="41">
        <f t="shared" si="60"/>
        <v>430107.47999999986</v>
      </c>
      <c r="T78" s="23">
        <v>341</v>
      </c>
      <c r="U78" s="41">
        <f t="shared" si="49"/>
        <v>6735.511759530791</v>
      </c>
      <c r="V78" s="41">
        <f t="shared" si="69"/>
        <v>6735.511759530791</v>
      </c>
      <c r="W78" s="40">
        <f t="shared" si="50"/>
        <v>1261.3122580645158</v>
      </c>
      <c r="X78" s="40">
        <f t="shared" si="61"/>
        <v>1261.3122580645158</v>
      </c>
      <c r="Y78" s="38">
        <f t="shared" si="51"/>
        <v>280825.5399999991</v>
      </c>
      <c r="Z78" s="38">
        <f t="shared" si="52"/>
        <v>589.2191680673741</v>
      </c>
      <c r="AA78" s="38">
        <f t="shared" si="53"/>
        <v>280825.5399999991</v>
      </c>
      <c r="AB78" s="38">
        <f t="shared" si="70"/>
        <v>589.2191680673741</v>
      </c>
      <c r="AC78" s="38">
        <f t="shared" si="54"/>
        <v>91007.50999999943</v>
      </c>
      <c r="AD78" s="38">
        <f t="shared" si="55"/>
        <v>227.4708861132949</v>
      </c>
      <c r="AE78" s="38">
        <f t="shared" si="71"/>
        <v>91007.50999999943</v>
      </c>
      <c r="AF78" s="38">
        <f t="shared" si="72"/>
        <v>227.4708861132949</v>
      </c>
      <c r="AG78" s="78" t="str">
        <f t="shared" si="62"/>
        <v>Met MOE</v>
      </c>
      <c r="AH78" s="42" t="str">
        <f t="shared" si="63"/>
        <v>Met MOE</v>
      </c>
      <c r="AI78" s="42" t="str">
        <f t="shared" si="64"/>
        <v>Met MOE</v>
      </c>
      <c r="AJ78" s="42" t="str">
        <f t="shared" si="56"/>
        <v>Met MOE</v>
      </c>
      <c r="AK78" s="43" t="str">
        <f t="shared" si="66"/>
        <v>Met MOE</v>
      </c>
      <c r="AL78" s="43" t="str">
        <f t="shared" si="65"/>
        <v>Met MOE</v>
      </c>
      <c r="AM78" s="43" t="str">
        <f t="shared" si="67"/>
        <v>Met MOE</v>
      </c>
      <c r="AN78" s="43" t="str">
        <f t="shared" si="68"/>
        <v>Met MOE</v>
      </c>
      <c r="AO78" s="43" t="str">
        <f>#VALUE!</f>
        <v>Met MOE</v>
      </c>
      <c r="AP78" s="134"/>
    </row>
    <row r="79" spans="1:42" ht="15.75">
      <c r="A79" s="131" t="s">
        <v>148</v>
      </c>
      <c r="B79" s="130" t="s">
        <v>149</v>
      </c>
      <c r="C79" s="118">
        <f>+'2009 program exp'!U75</f>
        <v>1357185.06</v>
      </c>
      <c r="D79" s="121">
        <f>+Local!I79</f>
        <v>320719.06</v>
      </c>
      <c r="E79" s="118" t="s">
        <v>736</v>
      </c>
      <c r="F79" s="118">
        <f t="shared" si="43"/>
        <v>1357185.06</v>
      </c>
      <c r="G79" s="118">
        <f t="shared" si="57"/>
        <v>320719.06</v>
      </c>
      <c r="H79" s="122">
        <v>203</v>
      </c>
      <c r="I79" s="118">
        <f t="shared" si="44"/>
        <v>6685.6406896551725</v>
      </c>
      <c r="J79" s="123">
        <f t="shared" si="58"/>
        <v>1579.8968472906404</v>
      </c>
      <c r="K79" s="123">
        <f t="shared" si="45"/>
        <v>1357185.06</v>
      </c>
      <c r="L79" s="123">
        <f t="shared" si="46"/>
        <v>6685.6406896551725</v>
      </c>
      <c r="M79" s="123">
        <f t="shared" si="47"/>
        <v>320719.06</v>
      </c>
      <c r="N79" s="123">
        <f t="shared" si="48"/>
        <v>1579.8968472906404</v>
      </c>
      <c r="O79" s="118">
        <f>+'2010 program exp'!S75</f>
        <v>1239002.6400000001</v>
      </c>
      <c r="P79" s="124"/>
      <c r="Q79" s="123">
        <f t="shared" si="59"/>
        <v>1239002.6400000001</v>
      </c>
      <c r="R79" s="125">
        <f>+Local!O79</f>
        <v>110814.64000000028</v>
      </c>
      <c r="S79" s="125">
        <f t="shared" si="60"/>
        <v>110814.64000000028</v>
      </c>
      <c r="T79" s="126">
        <v>225</v>
      </c>
      <c r="U79" s="125">
        <f t="shared" si="49"/>
        <v>5506.678400000001</v>
      </c>
      <c r="V79" s="125">
        <f t="shared" si="69"/>
        <v>5506.678400000001</v>
      </c>
      <c r="W79" s="123">
        <f t="shared" si="50"/>
        <v>492.5095111111123</v>
      </c>
      <c r="X79" s="123">
        <f t="shared" si="61"/>
        <v>492.5095111111123</v>
      </c>
      <c r="Y79" s="118">
        <f t="shared" si="51"/>
        <v>-118182.41999999993</v>
      </c>
      <c r="Z79" s="118">
        <f t="shared" si="52"/>
        <v>-1178.9622896551718</v>
      </c>
      <c r="AA79" s="118">
        <f t="shared" si="53"/>
        <v>-118182.41999999993</v>
      </c>
      <c r="AB79" s="118">
        <f t="shared" si="70"/>
        <v>-1178.9622896551718</v>
      </c>
      <c r="AC79" s="118">
        <f t="shared" si="54"/>
        <v>-209904.41999999972</v>
      </c>
      <c r="AD79" s="118">
        <f t="shared" si="55"/>
        <v>-1087.3873361795281</v>
      </c>
      <c r="AE79" s="118">
        <f t="shared" si="71"/>
        <v>-209904.41999999972</v>
      </c>
      <c r="AF79" s="118">
        <f t="shared" si="72"/>
        <v>-1087.3873361795281</v>
      </c>
      <c r="AG79" s="127" t="str">
        <f t="shared" si="62"/>
        <v>Failed Aggregate MOE</v>
      </c>
      <c r="AH79" s="128" t="str">
        <f t="shared" si="63"/>
        <v>Failed PPC</v>
      </c>
      <c r="AI79" s="128" t="str">
        <f t="shared" si="64"/>
        <v>Failed Reduced Student Aggegate</v>
      </c>
      <c r="AJ79" s="128" t="str">
        <f t="shared" si="56"/>
        <v>Failed PPC</v>
      </c>
      <c r="AK79" s="129" t="str">
        <f t="shared" si="66"/>
        <v>Failed Local Test</v>
      </c>
      <c r="AL79" s="129" t="str">
        <f t="shared" si="65"/>
        <v>Failed Local per Pupil</v>
      </c>
      <c r="AM79" s="129" t="str">
        <f t="shared" si="67"/>
        <v>Failed Local Test</v>
      </c>
      <c r="AN79" s="129" t="str">
        <f t="shared" si="68"/>
        <v>Failed Local per Pupil</v>
      </c>
      <c r="AO79" s="129" t="str">
        <f>#VALUE!</f>
        <v>Did Not Meet MOE</v>
      </c>
      <c r="AP79" s="133">
        <v>-118182.42</v>
      </c>
    </row>
    <row r="80" spans="1:42" ht="15.75">
      <c r="A80" s="36" t="s">
        <v>150</v>
      </c>
      <c r="B80" s="37" t="s">
        <v>151</v>
      </c>
      <c r="C80" s="38">
        <f>+'2009 program exp'!U76</f>
        <v>34867954.31</v>
      </c>
      <c r="D80" s="75">
        <f>+Local!I80</f>
        <v>8138689.310000008</v>
      </c>
      <c r="E80" s="38" t="s">
        <v>736</v>
      </c>
      <c r="F80" s="38">
        <f t="shared" si="43"/>
        <v>34867954.31</v>
      </c>
      <c r="G80" s="38">
        <f t="shared" si="57"/>
        <v>8138689.310000008</v>
      </c>
      <c r="H80" s="39">
        <v>4787</v>
      </c>
      <c r="I80" s="38">
        <f t="shared" si="44"/>
        <v>7283.884334656362</v>
      </c>
      <c r="J80" s="40">
        <f t="shared" si="58"/>
        <v>1700.1648861499912</v>
      </c>
      <c r="K80" s="40">
        <f t="shared" si="45"/>
        <v>34867954.31</v>
      </c>
      <c r="L80" s="40">
        <f t="shared" si="46"/>
        <v>7283.884334656362</v>
      </c>
      <c r="M80" s="40">
        <f t="shared" si="47"/>
        <v>8138689.310000008</v>
      </c>
      <c r="N80" s="40">
        <f t="shared" si="48"/>
        <v>1700.1648861499912</v>
      </c>
      <c r="O80" s="38">
        <f>+'2010 program exp'!S76</f>
        <v>37583917.56999999</v>
      </c>
      <c r="P80" s="119"/>
      <c r="Q80" s="40">
        <f t="shared" si="59"/>
        <v>37583917.56999999</v>
      </c>
      <c r="R80" s="41">
        <f>+Local!O80</f>
        <v>6742424.57</v>
      </c>
      <c r="S80" s="41">
        <f t="shared" si="60"/>
        <v>6742424.57</v>
      </c>
      <c r="T80" s="23">
        <v>5101</v>
      </c>
      <c r="U80" s="41">
        <f t="shared" si="49"/>
        <v>7367.950905704763</v>
      </c>
      <c r="V80" s="41">
        <f t="shared" si="69"/>
        <v>7367.950905704763</v>
      </c>
      <c r="W80" s="40">
        <f t="shared" si="50"/>
        <v>1321.7848598314056</v>
      </c>
      <c r="X80" s="40">
        <f t="shared" si="61"/>
        <v>1321.7848598314056</v>
      </c>
      <c r="Y80" s="38">
        <f t="shared" si="51"/>
        <v>2715963.2599999905</v>
      </c>
      <c r="Z80" s="38">
        <f t="shared" si="52"/>
        <v>84.06657104840087</v>
      </c>
      <c r="AA80" s="38">
        <f t="shared" si="53"/>
        <v>2715963.2599999905</v>
      </c>
      <c r="AB80" s="38">
        <f t="shared" si="70"/>
        <v>84.06657104840087</v>
      </c>
      <c r="AC80" s="38">
        <f t="shared" si="54"/>
        <v>-1396264.7400000077</v>
      </c>
      <c r="AD80" s="38">
        <f t="shared" si="55"/>
        <v>-378.3800263185856</v>
      </c>
      <c r="AE80" s="38">
        <f t="shared" si="71"/>
        <v>-1396264.7400000077</v>
      </c>
      <c r="AF80" s="38">
        <f t="shared" si="72"/>
        <v>-378.3800263185856</v>
      </c>
      <c r="AG80" s="78" t="str">
        <f t="shared" si="62"/>
        <v>Met MOE</v>
      </c>
      <c r="AH80" s="42" t="str">
        <f t="shared" si="63"/>
        <v>Met MOE</v>
      </c>
      <c r="AI80" s="42" t="str">
        <f t="shared" si="64"/>
        <v>Met MOE</v>
      </c>
      <c r="AJ80" s="42" t="str">
        <f t="shared" si="56"/>
        <v>Met MOE</v>
      </c>
      <c r="AK80" s="43" t="str">
        <f t="shared" si="66"/>
        <v>Failed Local Test</v>
      </c>
      <c r="AL80" s="43" t="str">
        <f t="shared" si="65"/>
        <v>Failed Local per Pupil</v>
      </c>
      <c r="AM80" s="43" t="str">
        <f t="shared" si="67"/>
        <v>Failed Local Test</v>
      </c>
      <c r="AN80" s="43" t="str">
        <f t="shared" si="68"/>
        <v>Failed Local per Pupil</v>
      </c>
      <c r="AO80" s="43" t="str">
        <f>#VALUE!</f>
        <v>Met MOE</v>
      </c>
      <c r="AP80" s="134"/>
    </row>
    <row r="81" spans="1:42" ht="15.75">
      <c r="A81" s="36" t="s">
        <v>152</v>
      </c>
      <c r="B81" s="37" t="s">
        <v>153</v>
      </c>
      <c r="C81" s="38">
        <f>+'2009 program exp'!U77</f>
        <v>19758837.450000018</v>
      </c>
      <c r="D81" s="75">
        <f>+Local!I81</f>
        <v>5450206.450000018</v>
      </c>
      <c r="E81" s="38">
        <v>2516094</v>
      </c>
      <c r="F81" s="38">
        <f t="shared" si="43"/>
        <v>17242743.450000018</v>
      </c>
      <c r="G81" s="38">
        <f t="shared" si="57"/>
        <v>2934112.450000018</v>
      </c>
      <c r="H81" s="39">
        <v>2938</v>
      </c>
      <c r="I81" s="38">
        <f t="shared" si="44"/>
        <v>5868.87115384616</v>
      </c>
      <c r="J81" s="40">
        <f t="shared" si="58"/>
        <v>998.6768039482702</v>
      </c>
      <c r="K81" s="40">
        <f t="shared" si="45"/>
        <v>16925824.407692324</v>
      </c>
      <c r="L81" s="40">
        <f t="shared" si="46"/>
        <v>5761.002180970839</v>
      </c>
      <c r="M81" s="40">
        <f t="shared" si="47"/>
        <v>2880183.902586811</v>
      </c>
      <c r="N81" s="40">
        <f t="shared" si="48"/>
        <v>980.3212738552795</v>
      </c>
      <c r="O81" s="38">
        <f>+'2010 program exp'!S77</f>
        <v>19070677.44</v>
      </c>
      <c r="P81" s="119"/>
      <c r="Q81" s="40">
        <f t="shared" si="59"/>
        <v>19070677.44</v>
      </c>
      <c r="R81" s="41">
        <f>+Local!O81</f>
        <v>4050117.4400000004</v>
      </c>
      <c r="S81" s="41">
        <f t="shared" si="60"/>
        <v>4050117.4400000004</v>
      </c>
      <c r="T81" s="23">
        <v>2884</v>
      </c>
      <c r="U81" s="41">
        <f t="shared" si="49"/>
        <v>6612.578862690708</v>
      </c>
      <c r="V81" s="41">
        <f t="shared" si="69"/>
        <v>6612.578862690708</v>
      </c>
      <c r="W81" s="40">
        <f t="shared" si="50"/>
        <v>1404.3403051317616</v>
      </c>
      <c r="X81" s="40">
        <f t="shared" si="61"/>
        <v>1404.3403051317616</v>
      </c>
      <c r="Y81" s="38">
        <f t="shared" si="51"/>
        <v>1827933.9899999835</v>
      </c>
      <c r="Z81" s="38">
        <f t="shared" si="52"/>
        <v>743.7077088445476</v>
      </c>
      <c r="AA81" s="38">
        <f t="shared" si="53"/>
        <v>2144853.032307677</v>
      </c>
      <c r="AB81" s="38">
        <f t="shared" si="70"/>
        <v>851.5766817198692</v>
      </c>
      <c r="AC81" s="38">
        <f t="shared" si="54"/>
        <v>1116004.9899999825</v>
      </c>
      <c r="AD81" s="38">
        <f t="shared" si="55"/>
        <v>405.66350118349146</v>
      </c>
      <c r="AE81" s="38">
        <f t="shared" si="71"/>
        <v>1169933.5374131892</v>
      </c>
      <c r="AF81" s="38">
        <f t="shared" si="72"/>
        <v>424.0190312764821</v>
      </c>
      <c r="AG81" s="78" t="str">
        <f t="shared" si="62"/>
        <v>Met MOE</v>
      </c>
      <c r="AH81" s="42" t="str">
        <f t="shared" si="63"/>
        <v>Met MOE</v>
      </c>
      <c r="AI81" s="42" t="str">
        <f t="shared" si="64"/>
        <v>Met MOE</v>
      </c>
      <c r="AJ81" s="42" t="str">
        <f t="shared" si="56"/>
        <v>Met MOE</v>
      </c>
      <c r="AK81" s="43" t="str">
        <f t="shared" si="66"/>
        <v>Met MOE</v>
      </c>
      <c r="AL81" s="43" t="str">
        <f t="shared" si="65"/>
        <v>Met MOE</v>
      </c>
      <c r="AM81" s="43" t="str">
        <f t="shared" si="67"/>
        <v>Met MOE</v>
      </c>
      <c r="AN81" s="43" t="str">
        <f t="shared" si="68"/>
        <v>Met MOE</v>
      </c>
      <c r="AO81" s="43" t="str">
        <f>#VALUE!</f>
        <v>Met MOE</v>
      </c>
      <c r="AP81" s="134"/>
    </row>
    <row r="82" spans="1:42" ht="15.75">
      <c r="A82" s="36" t="s">
        <v>154</v>
      </c>
      <c r="B82" s="37" t="s">
        <v>155</v>
      </c>
      <c r="C82" s="38">
        <f>+'2009 program exp'!U78</f>
        <v>1261579.2800000003</v>
      </c>
      <c r="D82" s="75">
        <f>+Local!I82</f>
        <v>21137.000000000004</v>
      </c>
      <c r="E82" s="38">
        <v>174307.5</v>
      </c>
      <c r="F82" s="38">
        <f t="shared" si="43"/>
        <v>1087271.7800000003</v>
      </c>
      <c r="G82" s="38">
        <f t="shared" si="57"/>
        <v>-153170.5</v>
      </c>
      <c r="H82" s="39">
        <v>274</v>
      </c>
      <c r="I82" s="38">
        <f t="shared" si="44"/>
        <v>3968.1451824817527</v>
      </c>
      <c r="J82" s="40">
        <f t="shared" si="58"/>
        <v>-559.0164233576643</v>
      </c>
      <c r="K82" s="40">
        <f t="shared" si="45"/>
        <v>1087271.7800000003</v>
      </c>
      <c r="L82" s="40">
        <f t="shared" si="46"/>
        <v>3968.1451824817527</v>
      </c>
      <c r="M82" s="40">
        <f t="shared" si="47"/>
        <v>-153170.5</v>
      </c>
      <c r="N82" s="40">
        <f t="shared" si="48"/>
        <v>-559.0164233576643</v>
      </c>
      <c r="O82" s="38">
        <f>+'2010 program exp'!S78</f>
        <v>1261335.54</v>
      </c>
      <c r="P82" s="119">
        <v>9294</v>
      </c>
      <c r="Q82" s="40">
        <f t="shared" si="59"/>
        <v>1270629.54</v>
      </c>
      <c r="R82" s="41">
        <f>+Local!O82</f>
        <v>21083.69</v>
      </c>
      <c r="S82" s="41">
        <f t="shared" si="60"/>
        <v>30377.69</v>
      </c>
      <c r="T82" s="23">
        <v>275</v>
      </c>
      <c r="U82" s="41">
        <f t="shared" si="49"/>
        <v>4586.674690909091</v>
      </c>
      <c r="V82" s="41">
        <f t="shared" si="69"/>
        <v>4620.4710545454545</v>
      </c>
      <c r="W82" s="40">
        <f t="shared" si="50"/>
        <v>76.66796363636364</v>
      </c>
      <c r="X82" s="40">
        <f t="shared" si="61"/>
        <v>110.46432727272727</v>
      </c>
      <c r="Y82" s="38">
        <f t="shared" si="51"/>
        <v>174063.75999999978</v>
      </c>
      <c r="Z82" s="38">
        <f t="shared" si="52"/>
        <v>618.529508427338</v>
      </c>
      <c r="AA82" s="38">
        <f t="shared" si="53"/>
        <v>183357.75999999978</v>
      </c>
      <c r="AB82" s="38">
        <f t="shared" si="70"/>
        <v>652.3258720637018</v>
      </c>
      <c r="AC82" s="38">
        <f t="shared" si="54"/>
        <v>174254.19</v>
      </c>
      <c r="AD82" s="38">
        <f t="shared" si="55"/>
        <v>635.6843869940279</v>
      </c>
      <c r="AE82" s="38">
        <f t="shared" si="71"/>
        <v>183548.19</v>
      </c>
      <c r="AF82" s="38">
        <f t="shared" si="72"/>
        <v>669.4807506303915</v>
      </c>
      <c r="AG82" s="78" t="str">
        <f t="shared" si="62"/>
        <v>Met MOE</v>
      </c>
      <c r="AH82" s="42" t="str">
        <f t="shared" si="63"/>
        <v>Met MOE</v>
      </c>
      <c r="AI82" s="42" t="str">
        <f t="shared" si="64"/>
        <v>Met MOE</v>
      </c>
      <c r="AJ82" s="42" t="str">
        <f t="shared" si="56"/>
        <v>Met MOE</v>
      </c>
      <c r="AK82" s="43" t="str">
        <f t="shared" si="66"/>
        <v>Met MOE</v>
      </c>
      <c r="AL82" s="43" t="str">
        <f t="shared" si="65"/>
        <v>Met MOE</v>
      </c>
      <c r="AM82" s="43" t="str">
        <f t="shared" si="67"/>
        <v>Met MOE</v>
      </c>
      <c r="AN82" s="43" t="str">
        <f t="shared" si="68"/>
        <v>Met MOE</v>
      </c>
      <c r="AO82" s="43" t="str">
        <f>#VALUE!</f>
        <v>Met MOE</v>
      </c>
      <c r="AP82" s="134"/>
    </row>
    <row r="83" spans="1:42" ht="15.75">
      <c r="A83" s="131" t="s">
        <v>156</v>
      </c>
      <c r="B83" s="130" t="s">
        <v>157</v>
      </c>
      <c r="C83" s="118">
        <f>+'2009 program exp'!U79</f>
        <v>7238293.600000003</v>
      </c>
      <c r="D83" s="121">
        <f>+Local!I83</f>
        <v>2635669.620000003</v>
      </c>
      <c r="E83" s="118" t="s">
        <v>737</v>
      </c>
      <c r="F83" s="118">
        <f>IF(E83="Optional EIS ",C83,C83-E83)</f>
        <v>7238293.600000003</v>
      </c>
      <c r="G83" s="118">
        <f>IF($E83="Optional EIS ",D83,D83-$E83)</f>
        <v>2635669.620000003</v>
      </c>
      <c r="H83" s="122">
        <v>987</v>
      </c>
      <c r="I83" s="118">
        <f t="shared" si="44"/>
        <v>7333.630800405272</v>
      </c>
      <c r="J83" s="123">
        <f t="shared" si="58"/>
        <v>2670.384620060793</v>
      </c>
      <c r="K83" s="123">
        <f t="shared" si="45"/>
        <v>7238293.600000003</v>
      </c>
      <c r="L83" s="123">
        <f t="shared" si="46"/>
        <v>7333.630800405272</v>
      </c>
      <c r="M83" s="123">
        <f t="shared" si="47"/>
        <v>2635669.620000003</v>
      </c>
      <c r="N83" s="123">
        <f t="shared" si="48"/>
        <v>2670.384620060793</v>
      </c>
      <c r="O83" s="118">
        <f>+'2010 program exp'!S79</f>
        <v>6662670.750000001</v>
      </c>
      <c r="P83" s="124">
        <v>47105</v>
      </c>
      <c r="Q83" s="123">
        <f t="shared" si="59"/>
        <v>6709775.750000001</v>
      </c>
      <c r="R83" s="125">
        <f>+Local!O83</f>
        <v>1553069.7500000005</v>
      </c>
      <c r="S83" s="125">
        <f t="shared" si="60"/>
        <v>1600174.7500000005</v>
      </c>
      <c r="T83" s="126">
        <v>1028</v>
      </c>
      <c r="U83" s="125">
        <f t="shared" si="49"/>
        <v>6481.19722762646</v>
      </c>
      <c r="V83" s="125">
        <f t="shared" si="69"/>
        <v>6527.019212062258</v>
      </c>
      <c r="W83" s="123">
        <f t="shared" si="50"/>
        <v>1510.7682392996114</v>
      </c>
      <c r="X83" s="123">
        <f t="shared" si="61"/>
        <v>1556.590223735409</v>
      </c>
      <c r="Y83" s="118">
        <f t="shared" si="51"/>
        <v>-575622.8500000024</v>
      </c>
      <c r="Z83" s="118">
        <f t="shared" si="52"/>
        <v>-852.433572778812</v>
      </c>
      <c r="AA83" s="118">
        <f t="shared" si="53"/>
        <v>-528517.8500000024</v>
      </c>
      <c r="AB83" s="118">
        <f t="shared" si="70"/>
        <v>-806.6115883430139</v>
      </c>
      <c r="AC83" s="118">
        <f t="shared" si="54"/>
        <v>-1082599.8700000024</v>
      </c>
      <c r="AD83" s="118">
        <f t="shared" si="55"/>
        <v>-1159.6163807611817</v>
      </c>
      <c r="AE83" s="118">
        <f t="shared" si="71"/>
        <v>-1035494.8700000024</v>
      </c>
      <c r="AF83" s="118">
        <f t="shared" si="72"/>
        <v>-1113.7943963253842</v>
      </c>
      <c r="AG83" s="127" t="str">
        <f t="shared" si="62"/>
        <v>Failed Aggregate MOE</v>
      </c>
      <c r="AH83" s="128" t="str">
        <f t="shared" si="63"/>
        <v>Failed PPC</v>
      </c>
      <c r="AI83" s="128" t="str">
        <f t="shared" si="64"/>
        <v>Failed Reduced Student Aggegate</v>
      </c>
      <c r="AJ83" s="128" t="str">
        <f t="shared" si="56"/>
        <v>Failed PPC</v>
      </c>
      <c r="AK83" s="129" t="str">
        <f t="shared" si="66"/>
        <v>Failed Local Test</v>
      </c>
      <c r="AL83" s="129" t="str">
        <f t="shared" si="65"/>
        <v>Failed Local per Pupil</v>
      </c>
      <c r="AM83" s="129" t="str">
        <f t="shared" si="67"/>
        <v>Failed Local Test</v>
      </c>
      <c r="AN83" s="129" t="str">
        <f t="shared" si="68"/>
        <v>Failed Local per Pupil</v>
      </c>
      <c r="AO83" s="129" t="str">
        <f>#VALUE!</f>
        <v>Did Not Meet MOE</v>
      </c>
      <c r="AP83" s="133">
        <v>-528517.85</v>
      </c>
    </row>
    <row r="84" spans="1:42" ht="15.75">
      <c r="A84" s="36" t="s">
        <v>158</v>
      </c>
      <c r="B84" s="37" t="s">
        <v>159</v>
      </c>
      <c r="C84" s="38">
        <f>+'2009 program exp'!U80</f>
        <v>1657873.6899999997</v>
      </c>
      <c r="D84" s="75">
        <f>+Local!I84</f>
        <v>490614.6899999997</v>
      </c>
      <c r="E84" s="38" t="s">
        <v>736</v>
      </c>
      <c r="F84" s="38">
        <f aca="true" t="shared" si="73" ref="F84:F115">IF(E84="did not meet",C84,C84-E84)</f>
        <v>1657873.6899999997</v>
      </c>
      <c r="G84" s="38">
        <f t="shared" si="57"/>
        <v>490614.6899999997</v>
      </c>
      <c r="H84" s="39">
        <v>260</v>
      </c>
      <c r="I84" s="38">
        <f t="shared" si="44"/>
        <v>6376.437269230768</v>
      </c>
      <c r="J84" s="40">
        <f t="shared" si="58"/>
        <v>1886.979576923076</v>
      </c>
      <c r="K84" s="40">
        <f t="shared" si="45"/>
        <v>1294416.7656538459</v>
      </c>
      <c r="L84" s="40">
        <f t="shared" si="46"/>
        <v>4978.526021745561</v>
      </c>
      <c r="M84" s="40">
        <f t="shared" si="47"/>
        <v>383056.8541153844</v>
      </c>
      <c r="N84" s="40">
        <f t="shared" si="48"/>
        <v>1473.2955927514784</v>
      </c>
      <c r="O84" s="38">
        <f>+'2010 program exp'!S80</f>
        <v>1404715.9799999997</v>
      </c>
      <c r="P84" s="119"/>
      <c r="Q84" s="40">
        <f t="shared" si="59"/>
        <v>1404715.9799999997</v>
      </c>
      <c r="R84" s="41">
        <f>+Local!O84</f>
        <v>147420.97999999995</v>
      </c>
      <c r="S84" s="41">
        <f t="shared" si="60"/>
        <v>147420.97999999995</v>
      </c>
      <c r="T84" s="23">
        <v>203</v>
      </c>
      <c r="U84" s="41">
        <f t="shared" si="49"/>
        <v>6919.783152709359</v>
      </c>
      <c r="V84" s="41">
        <f t="shared" si="69"/>
        <v>6919.783152709359</v>
      </c>
      <c r="W84" s="40">
        <f t="shared" si="50"/>
        <v>726.2117241379308</v>
      </c>
      <c r="X84" s="40">
        <f t="shared" si="61"/>
        <v>726.2117241379308</v>
      </c>
      <c r="Y84" s="38">
        <f t="shared" si="51"/>
        <v>-253157.70999999996</v>
      </c>
      <c r="Z84" s="38">
        <f t="shared" si="52"/>
        <v>543.3458834785906</v>
      </c>
      <c r="AA84" s="38">
        <f t="shared" si="53"/>
        <v>110299.2143461539</v>
      </c>
      <c r="AB84" s="38">
        <f t="shared" si="70"/>
        <v>1941.2571309637979</v>
      </c>
      <c r="AC84" s="38">
        <f t="shared" si="54"/>
        <v>-343193.70999999973</v>
      </c>
      <c r="AD84" s="38">
        <f t="shared" si="55"/>
        <v>-1160.7678527851451</v>
      </c>
      <c r="AE84" s="38">
        <f t="shared" si="71"/>
        <v>-235635.87411538445</v>
      </c>
      <c r="AF84" s="38">
        <f t="shared" si="72"/>
        <v>-747.0838686135476</v>
      </c>
      <c r="AG84" s="78" t="str">
        <f t="shared" si="62"/>
        <v>Failed Aggregate MOE</v>
      </c>
      <c r="AH84" s="42" t="str">
        <f t="shared" si="63"/>
        <v>Met MOE</v>
      </c>
      <c r="AI84" s="42" t="str">
        <f t="shared" si="64"/>
        <v>Met MOE</v>
      </c>
      <c r="AJ84" s="42" t="str">
        <f t="shared" si="56"/>
        <v>Met MOE</v>
      </c>
      <c r="AK84" s="43" t="str">
        <f t="shared" si="66"/>
        <v>Failed Local Test</v>
      </c>
      <c r="AL84" s="43" t="str">
        <f t="shared" si="65"/>
        <v>Failed Local per Pupil</v>
      </c>
      <c r="AM84" s="43" t="str">
        <f t="shared" si="67"/>
        <v>Failed Local Test</v>
      </c>
      <c r="AN84" s="43" t="str">
        <f t="shared" si="68"/>
        <v>Failed Local per Pupil</v>
      </c>
      <c r="AO84" s="43" t="str">
        <f>#VALUE!</f>
        <v>Met MOE</v>
      </c>
      <c r="AP84" s="134"/>
    </row>
    <row r="85" spans="1:42" ht="15.75">
      <c r="A85" s="36" t="s">
        <v>160</v>
      </c>
      <c r="B85" s="37" t="s">
        <v>161</v>
      </c>
      <c r="C85" s="38">
        <f>+'2009 program exp'!U81</f>
        <v>1482687.65</v>
      </c>
      <c r="D85" s="75">
        <f>+Local!I85</f>
        <v>27991.789999999997</v>
      </c>
      <c r="E85" s="38">
        <v>275614.5</v>
      </c>
      <c r="F85" s="38">
        <f t="shared" si="73"/>
        <v>1207073.15</v>
      </c>
      <c r="G85" s="38">
        <f t="shared" si="57"/>
        <v>-247622.71</v>
      </c>
      <c r="H85" s="39">
        <v>466</v>
      </c>
      <c r="I85" s="38">
        <f t="shared" si="44"/>
        <v>2590.2857296137336</v>
      </c>
      <c r="J85" s="40">
        <f t="shared" si="58"/>
        <v>-531.3792060085837</v>
      </c>
      <c r="K85" s="40">
        <f t="shared" si="45"/>
        <v>1113822.8637339056</v>
      </c>
      <c r="L85" s="40">
        <f t="shared" si="46"/>
        <v>2390.177819171471</v>
      </c>
      <c r="M85" s="40">
        <f t="shared" si="47"/>
        <v>-228493.058583691</v>
      </c>
      <c r="N85" s="40">
        <f t="shared" si="48"/>
        <v>-490.3284518963326</v>
      </c>
      <c r="O85" s="38">
        <f>+'2010 program exp'!S81</f>
        <v>1459357.7400000002</v>
      </c>
      <c r="P85" s="119"/>
      <c r="Q85" s="40">
        <f t="shared" si="59"/>
        <v>1459357.7400000002</v>
      </c>
      <c r="R85" s="41">
        <f>+Local!O85</f>
        <v>286.41</v>
      </c>
      <c r="S85" s="41">
        <f t="shared" si="60"/>
        <v>286.41</v>
      </c>
      <c r="T85" s="23">
        <v>430</v>
      </c>
      <c r="U85" s="41">
        <f t="shared" si="49"/>
        <v>3393.855209302326</v>
      </c>
      <c r="V85" s="41">
        <f t="shared" si="69"/>
        <v>3393.855209302326</v>
      </c>
      <c r="W85" s="40">
        <f t="shared" si="50"/>
        <v>0.6660697674418605</v>
      </c>
      <c r="X85" s="40">
        <f t="shared" si="61"/>
        <v>0.6660697674418605</v>
      </c>
      <c r="Y85" s="38">
        <f t="shared" si="51"/>
        <v>252284.59000000032</v>
      </c>
      <c r="Z85" s="38">
        <f t="shared" si="52"/>
        <v>803.5694796885923</v>
      </c>
      <c r="AA85" s="38">
        <f t="shared" si="53"/>
        <v>345534.8762660946</v>
      </c>
      <c r="AB85" s="38">
        <f t="shared" si="70"/>
        <v>1003.6773901308547</v>
      </c>
      <c r="AC85" s="38">
        <f t="shared" si="54"/>
        <v>247909.12</v>
      </c>
      <c r="AD85" s="38">
        <f t="shared" si="55"/>
        <v>532.0452757760255</v>
      </c>
      <c r="AE85" s="38">
        <f t="shared" si="71"/>
        <v>228779.468583691</v>
      </c>
      <c r="AF85" s="38">
        <f t="shared" si="72"/>
        <v>490.99452166377444</v>
      </c>
      <c r="AG85" s="78" t="str">
        <f t="shared" si="62"/>
        <v>Met MOE</v>
      </c>
      <c r="AH85" s="42" t="str">
        <f t="shared" si="63"/>
        <v>Met MOE</v>
      </c>
      <c r="AI85" s="42" t="str">
        <f t="shared" si="64"/>
        <v>Met MOE</v>
      </c>
      <c r="AJ85" s="42" t="str">
        <f t="shared" si="56"/>
        <v>Met MOE</v>
      </c>
      <c r="AK85" s="43" t="str">
        <f t="shared" si="66"/>
        <v>Met MOE</v>
      </c>
      <c r="AL85" s="43" t="str">
        <f t="shared" si="65"/>
        <v>Met MOE</v>
      </c>
      <c r="AM85" s="43" t="str">
        <f t="shared" si="67"/>
        <v>Met MOE</v>
      </c>
      <c r="AN85" s="43" t="str">
        <f t="shared" si="68"/>
        <v>Met MOE</v>
      </c>
      <c r="AO85" s="43" t="str">
        <f>#VALUE!</f>
        <v>Met MOE</v>
      </c>
      <c r="AP85" s="134"/>
    </row>
    <row r="86" spans="1:42" ht="15.75">
      <c r="A86" s="36" t="s">
        <v>162</v>
      </c>
      <c r="B86" s="37" t="s">
        <v>163</v>
      </c>
      <c r="C86" s="38">
        <f>+'2009 program exp'!U82</f>
        <v>1780341.0499999998</v>
      </c>
      <c r="D86" s="75">
        <f>+Local!I86</f>
        <v>83902.05000000002</v>
      </c>
      <c r="E86" s="38">
        <v>334399.5</v>
      </c>
      <c r="F86" s="38">
        <f t="shared" si="73"/>
        <v>1445941.5499999998</v>
      </c>
      <c r="G86" s="38">
        <f t="shared" si="57"/>
        <v>-250497.44999999998</v>
      </c>
      <c r="H86" s="39">
        <v>351</v>
      </c>
      <c r="I86" s="38">
        <f t="shared" si="44"/>
        <v>4119.491595441595</v>
      </c>
      <c r="J86" s="40">
        <f t="shared" si="58"/>
        <v>-713.6679487179487</v>
      </c>
      <c r="K86" s="40">
        <f t="shared" si="45"/>
        <v>1404746.634045584</v>
      </c>
      <c r="L86" s="40">
        <f t="shared" si="46"/>
        <v>4002.127162523031</v>
      </c>
      <c r="M86" s="40">
        <f t="shared" si="47"/>
        <v>-243360.77051282048</v>
      </c>
      <c r="N86" s="40">
        <f t="shared" si="48"/>
        <v>-693.3355285265541</v>
      </c>
      <c r="O86" s="38">
        <f>+'2010 program exp'!S82</f>
        <v>1672684.0199999998</v>
      </c>
      <c r="P86" s="119"/>
      <c r="Q86" s="40">
        <f t="shared" si="59"/>
        <v>1672684.0199999998</v>
      </c>
      <c r="R86" s="41">
        <f>+Local!O86</f>
        <v>63416.09</v>
      </c>
      <c r="S86" s="41">
        <f t="shared" si="60"/>
        <v>63416.09</v>
      </c>
      <c r="T86" s="23">
        <v>341</v>
      </c>
      <c r="U86" s="41">
        <f t="shared" si="49"/>
        <v>4905.231730205278</v>
      </c>
      <c r="V86" s="41">
        <f t="shared" si="69"/>
        <v>4905.231730205278</v>
      </c>
      <c r="W86" s="40">
        <f t="shared" si="50"/>
        <v>185.97093841642229</v>
      </c>
      <c r="X86" s="40">
        <f t="shared" si="61"/>
        <v>185.97093841642229</v>
      </c>
      <c r="Y86" s="38">
        <f t="shared" si="51"/>
        <v>226742.46999999997</v>
      </c>
      <c r="Z86" s="38">
        <f t="shared" si="52"/>
        <v>785.7401347636833</v>
      </c>
      <c r="AA86" s="38">
        <f t="shared" si="53"/>
        <v>267937.3859544159</v>
      </c>
      <c r="AB86" s="38">
        <f t="shared" si="70"/>
        <v>903.1045676822469</v>
      </c>
      <c r="AC86" s="38">
        <f t="shared" si="54"/>
        <v>313913.54</v>
      </c>
      <c r="AD86" s="38">
        <f t="shared" si="55"/>
        <v>899.638887134371</v>
      </c>
      <c r="AE86" s="38">
        <f t="shared" si="71"/>
        <v>306776.8605128205</v>
      </c>
      <c r="AF86" s="38">
        <f t="shared" si="72"/>
        <v>879.3064669429764</v>
      </c>
      <c r="AG86" s="78" t="str">
        <f t="shared" si="62"/>
        <v>Met MOE</v>
      </c>
      <c r="AH86" s="42" t="str">
        <f t="shared" si="63"/>
        <v>Met MOE</v>
      </c>
      <c r="AI86" s="42" t="str">
        <f t="shared" si="64"/>
        <v>Met MOE</v>
      </c>
      <c r="AJ86" s="42" t="str">
        <f t="shared" si="56"/>
        <v>Met MOE</v>
      </c>
      <c r="AK86" s="43" t="str">
        <f t="shared" si="66"/>
        <v>Met MOE</v>
      </c>
      <c r="AL86" s="43" t="str">
        <f t="shared" si="65"/>
        <v>Met MOE</v>
      </c>
      <c r="AM86" s="43" t="str">
        <f t="shared" si="67"/>
        <v>Met MOE</v>
      </c>
      <c r="AN86" s="43" t="str">
        <f t="shared" si="68"/>
        <v>Met MOE</v>
      </c>
      <c r="AO86" s="43" t="str">
        <f>#VALUE!</f>
        <v>Met MOE</v>
      </c>
      <c r="AP86" s="134"/>
    </row>
    <row r="87" spans="1:42" ht="15.75">
      <c r="A87" s="36" t="s">
        <v>164</v>
      </c>
      <c r="B87" s="37" t="s">
        <v>165</v>
      </c>
      <c r="C87" s="38">
        <f>+'2009 program exp'!U83</f>
        <v>972677.6699999998</v>
      </c>
      <c r="D87" s="75">
        <f>+Local!I87</f>
        <v>31324.95</v>
      </c>
      <c r="E87" s="38">
        <v>153106.5</v>
      </c>
      <c r="F87" s="38">
        <f t="shared" si="73"/>
        <v>819571.1699999998</v>
      </c>
      <c r="G87" s="38">
        <f t="shared" si="57"/>
        <v>-121781.55</v>
      </c>
      <c r="H87" s="39">
        <v>209</v>
      </c>
      <c r="I87" s="38">
        <f t="shared" si="44"/>
        <v>3921.393157894736</v>
      </c>
      <c r="J87" s="40">
        <f t="shared" si="58"/>
        <v>-582.6868421052632</v>
      </c>
      <c r="K87" s="40">
        <f t="shared" si="45"/>
        <v>807806.9905263156</v>
      </c>
      <c r="L87" s="40">
        <f t="shared" si="46"/>
        <v>3865.1052178292616</v>
      </c>
      <c r="M87" s="40">
        <f t="shared" si="47"/>
        <v>-120033.48947368421</v>
      </c>
      <c r="N87" s="40">
        <f t="shared" si="48"/>
        <v>-574.3229161420297</v>
      </c>
      <c r="O87" s="38">
        <f>+'2010 program exp'!S83</f>
        <v>1053815.25</v>
      </c>
      <c r="P87" s="119"/>
      <c r="Q87" s="40">
        <f t="shared" si="59"/>
        <v>1053815.25</v>
      </c>
      <c r="R87" s="41">
        <f>+Local!O87</f>
        <v>26866.68</v>
      </c>
      <c r="S87" s="41">
        <f t="shared" si="60"/>
        <v>26866.68</v>
      </c>
      <c r="T87" s="23">
        <v>206</v>
      </c>
      <c r="U87" s="41">
        <f t="shared" si="49"/>
        <v>5115.608009708738</v>
      </c>
      <c r="V87" s="41">
        <f t="shared" si="69"/>
        <v>5115.608009708738</v>
      </c>
      <c r="W87" s="40">
        <f t="shared" si="50"/>
        <v>130.42077669902912</v>
      </c>
      <c r="X87" s="40">
        <f t="shared" si="61"/>
        <v>130.42077669902912</v>
      </c>
      <c r="Y87" s="38">
        <f t="shared" si="51"/>
        <v>234244.0800000002</v>
      </c>
      <c r="Z87" s="38">
        <f t="shared" si="52"/>
        <v>1194.214851814002</v>
      </c>
      <c r="AA87" s="38">
        <f t="shared" si="53"/>
        <v>246008.25947368436</v>
      </c>
      <c r="AB87" s="38">
        <f t="shared" si="70"/>
        <v>1250.5027918794763</v>
      </c>
      <c r="AC87" s="38">
        <f t="shared" si="54"/>
        <v>148648.23</v>
      </c>
      <c r="AD87" s="38">
        <f t="shared" si="55"/>
        <v>713.1076188042923</v>
      </c>
      <c r="AE87" s="38">
        <f t="shared" si="71"/>
        <v>146900.16947368422</v>
      </c>
      <c r="AF87" s="38">
        <f t="shared" si="72"/>
        <v>704.7436928410589</v>
      </c>
      <c r="AG87" s="78" t="str">
        <f t="shared" si="62"/>
        <v>Met MOE</v>
      </c>
      <c r="AH87" s="42" t="str">
        <f t="shared" si="63"/>
        <v>Met MOE</v>
      </c>
      <c r="AI87" s="42" t="str">
        <f t="shared" si="64"/>
        <v>Met MOE</v>
      </c>
      <c r="AJ87" s="42" t="str">
        <f t="shared" si="56"/>
        <v>Met MOE</v>
      </c>
      <c r="AK87" s="43" t="str">
        <f t="shared" si="66"/>
        <v>Met MOE</v>
      </c>
      <c r="AL87" s="43" t="str">
        <f t="shared" si="65"/>
        <v>Met MOE</v>
      </c>
      <c r="AM87" s="43" t="str">
        <f t="shared" si="67"/>
        <v>Met MOE</v>
      </c>
      <c r="AN87" s="43" t="str">
        <f t="shared" si="68"/>
        <v>Met MOE</v>
      </c>
      <c r="AO87" s="43" t="str">
        <f>#VALUE!</f>
        <v>Met MOE</v>
      </c>
      <c r="AP87" s="134"/>
    </row>
    <row r="88" spans="1:42" ht="15.75">
      <c r="A88" s="36" t="s">
        <v>166</v>
      </c>
      <c r="B88" s="37" t="s">
        <v>167</v>
      </c>
      <c r="C88" s="38">
        <f>+'2009 program exp'!U84</f>
        <v>655881.42</v>
      </c>
      <c r="D88" s="75">
        <f>+Local!I88</f>
        <v>6771.120000000001</v>
      </c>
      <c r="E88" s="38" t="s">
        <v>736</v>
      </c>
      <c r="F88" s="38">
        <f t="shared" si="73"/>
        <v>655881.42</v>
      </c>
      <c r="G88" s="38">
        <f t="shared" si="57"/>
        <v>6771.120000000001</v>
      </c>
      <c r="H88" s="39">
        <v>182</v>
      </c>
      <c r="I88" s="38">
        <f t="shared" si="44"/>
        <v>3603.7440659340664</v>
      </c>
      <c r="J88" s="40">
        <f t="shared" si="58"/>
        <v>37.20395604395605</v>
      </c>
      <c r="K88" s="40">
        <f t="shared" si="45"/>
        <v>572995.3064835165</v>
      </c>
      <c r="L88" s="40">
        <f t="shared" si="46"/>
        <v>3148.325859799541</v>
      </c>
      <c r="M88" s="40">
        <f t="shared" si="47"/>
        <v>5915.429010989012</v>
      </c>
      <c r="N88" s="40">
        <f t="shared" si="48"/>
        <v>32.50235720323633</v>
      </c>
      <c r="O88" s="38">
        <f>+'2010 program exp'!S84</f>
        <v>655726.2000000001</v>
      </c>
      <c r="P88" s="119"/>
      <c r="Q88" s="40">
        <f t="shared" si="59"/>
        <v>655726.2000000001</v>
      </c>
      <c r="R88" s="41">
        <f>+Local!O88</f>
        <v>6809.610000000001</v>
      </c>
      <c r="S88" s="41">
        <f t="shared" si="60"/>
        <v>6809.610000000001</v>
      </c>
      <c r="T88" s="23">
        <v>159</v>
      </c>
      <c r="U88" s="41">
        <f t="shared" si="49"/>
        <v>4124.064150943396</v>
      </c>
      <c r="V88" s="41">
        <f t="shared" si="69"/>
        <v>4124.064150943396</v>
      </c>
      <c r="W88" s="40">
        <f t="shared" si="50"/>
        <v>42.82773584905661</v>
      </c>
      <c r="X88" s="40">
        <f t="shared" si="61"/>
        <v>42.82773584905661</v>
      </c>
      <c r="Y88" s="38">
        <f t="shared" si="51"/>
        <v>-155.21999999997206</v>
      </c>
      <c r="Z88" s="38">
        <f t="shared" si="52"/>
        <v>520.3200850093299</v>
      </c>
      <c r="AA88" s="38">
        <f t="shared" si="53"/>
        <v>82730.8935164836</v>
      </c>
      <c r="AB88" s="38">
        <f t="shared" si="70"/>
        <v>975.7382911438553</v>
      </c>
      <c r="AC88" s="38">
        <f t="shared" si="54"/>
        <v>38.48999999999978</v>
      </c>
      <c r="AD88" s="38">
        <f t="shared" si="55"/>
        <v>5.623779805100561</v>
      </c>
      <c r="AE88" s="38">
        <f t="shared" si="71"/>
        <v>894.1809890109889</v>
      </c>
      <c r="AF88" s="38">
        <f t="shared" si="72"/>
        <v>10.32537864582028</v>
      </c>
      <c r="AG88" s="78" t="str">
        <f t="shared" si="62"/>
        <v>Failed Aggregate MOE</v>
      </c>
      <c r="AH88" s="42" t="str">
        <f t="shared" si="63"/>
        <v>Met MOE</v>
      </c>
      <c r="AI88" s="42" t="str">
        <f t="shared" si="64"/>
        <v>Met MOE</v>
      </c>
      <c r="AJ88" s="42" t="str">
        <f t="shared" si="56"/>
        <v>Met MOE</v>
      </c>
      <c r="AK88" s="43" t="str">
        <f t="shared" si="66"/>
        <v>Met MOE</v>
      </c>
      <c r="AL88" s="43" t="str">
        <f t="shared" si="65"/>
        <v>Met MOE</v>
      </c>
      <c r="AM88" s="43" t="str">
        <f t="shared" si="67"/>
        <v>Met MOE</v>
      </c>
      <c r="AN88" s="43" t="str">
        <f t="shared" si="68"/>
        <v>Met MOE</v>
      </c>
      <c r="AO88" s="43" t="str">
        <f>#VALUE!</f>
        <v>Met MOE</v>
      </c>
      <c r="AP88" s="134"/>
    </row>
    <row r="89" spans="1:42" ht="15.75">
      <c r="A89" s="36" t="s">
        <v>168</v>
      </c>
      <c r="B89" s="37" t="s">
        <v>169</v>
      </c>
      <c r="C89" s="38">
        <f>+'2009 program exp'!U85</f>
        <v>4529381.97</v>
      </c>
      <c r="D89" s="75">
        <f>+Local!I89</f>
        <v>927716.9699999997</v>
      </c>
      <c r="E89" s="38">
        <v>524603.5</v>
      </c>
      <c r="F89" s="38">
        <f t="shared" si="73"/>
        <v>4004778.4699999997</v>
      </c>
      <c r="G89" s="38">
        <f t="shared" si="57"/>
        <v>403113.46999999974</v>
      </c>
      <c r="H89" s="39">
        <v>602</v>
      </c>
      <c r="I89" s="38">
        <f t="shared" si="44"/>
        <v>6652.455930232558</v>
      </c>
      <c r="J89" s="40">
        <f t="shared" si="58"/>
        <v>669.6237043189365</v>
      </c>
      <c r="K89" s="40">
        <f t="shared" si="45"/>
        <v>4004778.4699999997</v>
      </c>
      <c r="L89" s="40">
        <f t="shared" si="46"/>
        <v>6652.455930232558</v>
      </c>
      <c r="M89" s="40">
        <f t="shared" si="47"/>
        <v>403113.46999999974</v>
      </c>
      <c r="N89" s="40">
        <f t="shared" si="48"/>
        <v>669.6237043189365</v>
      </c>
      <c r="O89" s="38">
        <f>+'2010 program exp'!S85</f>
        <v>4182997.0999999996</v>
      </c>
      <c r="P89" s="119">
        <v>54362</v>
      </c>
      <c r="Q89" s="40">
        <f t="shared" si="59"/>
        <v>4237359.1</v>
      </c>
      <c r="R89" s="41">
        <f>+Local!O89</f>
        <v>197614.09999999963</v>
      </c>
      <c r="S89" s="41">
        <f t="shared" si="60"/>
        <v>251976.09999999963</v>
      </c>
      <c r="T89" s="23">
        <v>615</v>
      </c>
      <c r="U89" s="41">
        <f t="shared" si="49"/>
        <v>6801.621300813007</v>
      </c>
      <c r="V89" s="41">
        <f t="shared" si="69"/>
        <v>6890.014796747967</v>
      </c>
      <c r="W89" s="40">
        <f t="shared" si="50"/>
        <v>321.3237398373978</v>
      </c>
      <c r="X89" s="40">
        <f t="shared" si="61"/>
        <v>409.7172357723571</v>
      </c>
      <c r="Y89" s="38">
        <f t="shared" si="51"/>
        <v>178218.6299999999</v>
      </c>
      <c r="Z89" s="38">
        <f t="shared" si="52"/>
        <v>149.16537058044923</v>
      </c>
      <c r="AA89" s="38">
        <f t="shared" si="53"/>
        <v>232580.6299999999</v>
      </c>
      <c r="AB89" s="38">
        <f t="shared" si="70"/>
        <v>237.55886651540914</v>
      </c>
      <c r="AC89" s="38">
        <f t="shared" si="54"/>
        <v>-205499.3700000001</v>
      </c>
      <c r="AD89" s="38">
        <f t="shared" si="55"/>
        <v>-348.29996448153867</v>
      </c>
      <c r="AE89" s="38">
        <f t="shared" si="71"/>
        <v>-151137.3700000001</v>
      </c>
      <c r="AF89" s="38">
        <f t="shared" si="72"/>
        <v>-259.90646854657933</v>
      </c>
      <c r="AG89" s="78" t="str">
        <f t="shared" si="62"/>
        <v>Met MOE</v>
      </c>
      <c r="AH89" s="42" t="str">
        <f t="shared" si="63"/>
        <v>Met MOE</v>
      </c>
      <c r="AI89" s="42" t="str">
        <f t="shared" si="64"/>
        <v>Met MOE</v>
      </c>
      <c r="AJ89" s="42" t="str">
        <f t="shared" si="56"/>
        <v>Met MOE</v>
      </c>
      <c r="AK89" s="43" t="str">
        <f t="shared" si="66"/>
        <v>Failed Local Test</v>
      </c>
      <c r="AL89" s="43" t="str">
        <f t="shared" si="65"/>
        <v>Failed Local per Pupil</v>
      </c>
      <c r="AM89" s="43" t="str">
        <f t="shared" si="67"/>
        <v>Failed Local Test</v>
      </c>
      <c r="AN89" s="43" t="str">
        <f t="shared" si="68"/>
        <v>Failed Local per Pupil</v>
      </c>
      <c r="AO89" s="43" t="str">
        <f>#VALUE!</f>
        <v>Met MOE</v>
      </c>
      <c r="AP89" s="134"/>
    </row>
    <row r="90" spans="1:42" ht="15.75">
      <c r="A90" s="36" t="s">
        <v>170</v>
      </c>
      <c r="B90" s="37" t="s">
        <v>171</v>
      </c>
      <c r="C90" s="38">
        <f>+'2009 program exp'!U86</f>
        <v>1527632.03</v>
      </c>
      <c r="D90" s="75">
        <f>+Local!I90</f>
        <v>341081.17999999993</v>
      </c>
      <c r="E90" s="38" t="s">
        <v>736</v>
      </c>
      <c r="F90" s="38">
        <f t="shared" si="73"/>
        <v>1527632.03</v>
      </c>
      <c r="G90" s="38">
        <f t="shared" si="57"/>
        <v>341081.17999999993</v>
      </c>
      <c r="H90" s="39">
        <v>283</v>
      </c>
      <c r="I90" s="38">
        <f t="shared" si="44"/>
        <v>5397.993038869258</v>
      </c>
      <c r="J90" s="40">
        <f t="shared" si="58"/>
        <v>1205.2338515901058</v>
      </c>
      <c r="K90" s="40">
        <f t="shared" si="45"/>
        <v>1468254.1065724383</v>
      </c>
      <c r="L90" s="40">
        <f t="shared" si="46"/>
        <v>5188.177055026284</v>
      </c>
      <c r="M90" s="40">
        <f t="shared" si="47"/>
        <v>327823.6076325088</v>
      </c>
      <c r="N90" s="40">
        <f t="shared" si="48"/>
        <v>1158.3873061219392</v>
      </c>
      <c r="O90" s="38">
        <f>+'2010 program exp'!S86</f>
        <v>1478753.8</v>
      </c>
      <c r="P90" s="119"/>
      <c r="Q90" s="40">
        <f t="shared" si="59"/>
        <v>1478753.8</v>
      </c>
      <c r="R90" s="41">
        <f>+Local!O90</f>
        <v>193793.14000000016</v>
      </c>
      <c r="S90" s="41">
        <f t="shared" si="60"/>
        <v>193793.14000000016</v>
      </c>
      <c r="T90" s="23">
        <v>272</v>
      </c>
      <c r="U90" s="41">
        <f t="shared" si="49"/>
        <v>5436.594852941176</v>
      </c>
      <c r="V90" s="41">
        <f t="shared" si="69"/>
        <v>5436.594852941176</v>
      </c>
      <c r="W90" s="40">
        <f t="shared" si="50"/>
        <v>712.4747794117653</v>
      </c>
      <c r="X90" s="40">
        <f t="shared" si="61"/>
        <v>712.4747794117653</v>
      </c>
      <c r="Y90" s="38">
        <f t="shared" si="51"/>
        <v>-48878.22999999998</v>
      </c>
      <c r="Z90" s="38">
        <f t="shared" si="52"/>
        <v>38.60181407191794</v>
      </c>
      <c r="AA90" s="38">
        <f t="shared" si="53"/>
        <v>10499.693427561782</v>
      </c>
      <c r="AB90" s="38">
        <f t="shared" si="70"/>
        <v>248.41779791489262</v>
      </c>
      <c r="AC90" s="38">
        <f t="shared" si="54"/>
        <v>-147288.03999999978</v>
      </c>
      <c r="AD90" s="38">
        <f t="shared" si="55"/>
        <v>-492.7590721783405</v>
      </c>
      <c r="AE90" s="38">
        <f t="shared" si="71"/>
        <v>-134030.46763250863</v>
      </c>
      <c r="AF90" s="38">
        <f t="shared" si="72"/>
        <v>-445.9125267101739</v>
      </c>
      <c r="AG90" s="78" t="str">
        <f t="shared" si="62"/>
        <v>Failed Aggregate MOE</v>
      </c>
      <c r="AH90" s="42" t="str">
        <f t="shared" si="63"/>
        <v>Met MOE</v>
      </c>
      <c r="AI90" s="42" t="str">
        <f t="shared" si="64"/>
        <v>Met MOE</v>
      </c>
      <c r="AJ90" s="42" t="str">
        <f t="shared" si="56"/>
        <v>Met MOE</v>
      </c>
      <c r="AK90" s="43" t="str">
        <f t="shared" si="66"/>
        <v>Failed Local Test</v>
      </c>
      <c r="AL90" s="43" t="str">
        <f t="shared" si="65"/>
        <v>Failed Local per Pupil</v>
      </c>
      <c r="AM90" s="43" t="str">
        <f t="shared" si="67"/>
        <v>Failed Local Test</v>
      </c>
      <c r="AN90" s="43" t="str">
        <f t="shared" si="68"/>
        <v>Failed Local per Pupil</v>
      </c>
      <c r="AO90" s="43" t="str">
        <f>#VALUE!</f>
        <v>Met MOE</v>
      </c>
      <c r="AP90" s="134"/>
    </row>
    <row r="91" spans="1:42" ht="15.75">
      <c r="A91" s="131" t="s">
        <v>172</v>
      </c>
      <c r="B91" s="130" t="s">
        <v>173</v>
      </c>
      <c r="C91" s="118">
        <f>+'2009 program exp'!U87</f>
        <v>1228789.4</v>
      </c>
      <c r="D91" s="121">
        <f>+Local!I91</f>
        <v>260151.4</v>
      </c>
      <c r="E91" s="118">
        <v>173977</v>
      </c>
      <c r="F91" s="118">
        <f t="shared" si="73"/>
        <v>1054812.4</v>
      </c>
      <c r="G91" s="118">
        <f t="shared" si="57"/>
        <v>86174.4</v>
      </c>
      <c r="H91" s="122">
        <v>190</v>
      </c>
      <c r="I91" s="118">
        <f t="shared" si="44"/>
        <v>5551.644210526315</v>
      </c>
      <c r="J91" s="123">
        <f t="shared" si="58"/>
        <v>453.5494736842105</v>
      </c>
      <c r="K91" s="123">
        <f t="shared" si="45"/>
        <v>977089.3810526315</v>
      </c>
      <c r="L91" s="123">
        <f t="shared" si="46"/>
        <v>5142.575689750693</v>
      </c>
      <c r="M91" s="123">
        <f t="shared" si="47"/>
        <v>79824.70736842105</v>
      </c>
      <c r="N91" s="123">
        <f t="shared" si="48"/>
        <v>420.1300387811634</v>
      </c>
      <c r="O91" s="118">
        <f>+'2010 program exp'!S87</f>
        <v>791781.8200000001</v>
      </c>
      <c r="P91" s="124"/>
      <c r="Q91" s="123">
        <f t="shared" si="59"/>
        <v>791781.8200000001</v>
      </c>
      <c r="R91" s="125">
        <f>+Local!O91</f>
        <v>15932.52</v>
      </c>
      <c r="S91" s="125">
        <f t="shared" si="60"/>
        <v>15932.52</v>
      </c>
      <c r="T91" s="126">
        <v>176</v>
      </c>
      <c r="U91" s="125">
        <f t="shared" si="49"/>
        <v>4498.760340909092</v>
      </c>
      <c r="V91" s="125">
        <f t="shared" si="69"/>
        <v>4498.760340909092</v>
      </c>
      <c r="W91" s="123">
        <f t="shared" si="50"/>
        <v>90.52568181818182</v>
      </c>
      <c r="X91" s="123">
        <f t="shared" si="61"/>
        <v>90.52568181818182</v>
      </c>
      <c r="Y91" s="118">
        <f t="shared" si="51"/>
        <v>-263030.57999999984</v>
      </c>
      <c r="Z91" s="118">
        <f t="shared" si="52"/>
        <v>-1052.8838696172234</v>
      </c>
      <c r="AA91" s="118">
        <f t="shared" si="53"/>
        <v>-185307.56105263147</v>
      </c>
      <c r="AB91" s="118">
        <f t="shared" si="70"/>
        <v>-643.815348841601</v>
      </c>
      <c r="AC91" s="118">
        <f t="shared" si="54"/>
        <v>-70241.87999999999</v>
      </c>
      <c r="AD91" s="118">
        <f t="shared" si="55"/>
        <v>-363.02379186602866</v>
      </c>
      <c r="AE91" s="118">
        <f t="shared" si="71"/>
        <v>-63892.187368421044</v>
      </c>
      <c r="AF91" s="118">
        <f t="shared" si="72"/>
        <v>-329.60435696298157</v>
      </c>
      <c r="AG91" s="127" t="str">
        <f t="shared" si="62"/>
        <v>Failed Aggregate MOE</v>
      </c>
      <c r="AH91" s="128" t="str">
        <f t="shared" si="63"/>
        <v>Failed PPC</v>
      </c>
      <c r="AI91" s="128" t="str">
        <f t="shared" si="64"/>
        <v>Failed Reduced Student Aggegate</v>
      </c>
      <c r="AJ91" s="128" t="str">
        <f t="shared" si="56"/>
        <v>Failed PPC</v>
      </c>
      <c r="AK91" s="129" t="str">
        <f t="shared" si="66"/>
        <v>Failed Local Test</v>
      </c>
      <c r="AL91" s="129" t="str">
        <f t="shared" si="65"/>
        <v>Failed Local per Pupil</v>
      </c>
      <c r="AM91" s="129" t="str">
        <f t="shared" si="67"/>
        <v>Failed Local Test</v>
      </c>
      <c r="AN91" s="129" t="str">
        <f t="shared" si="68"/>
        <v>Failed Local per Pupil</v>
      </c>
      <c r="AO91" s="129" t="str">
        <f>#VALUE!</f>
        <v>Did Not Meet MOE</v>
      </c>
      <c r="AP91" s="133">
        <v>-185307.56</v>
      </c>
    </row>
    <row r="92" spans="1:42" ht="15.75">
      <c r="A92" s="36" t="s">
        <v>174</v>
      </c>
      <c r="B92" s="37" t="s">
        <v>175</v>
      </c>
      <c r="C92" s="38">
        <f>+'2009 program exp'!U88</f>
        <v>4341789.869999999</v>
      </c>
      <c r="D92" s="75">
        <f>+Local!I92</f>
        <v>332955.8699999996</v>
      </c>
      <c r="E92" s="38" t="s">
        <v>736</v>
      </c>
      <c r="F92" s="38">
        <f t="shared" si="73"/>
        <v>4341789.869999999</v>
      </c>
      <c r="G92" s="38">
        <f t="shared" si="57"/>
        <v>332955.8699999996</v>
      </c>
      <c r="H92" s="39">
        <v>674</v>
      </c>
      <c r="I92" s="38">
        <f t="shared" si="44"/>
        <v>6441.8247329376845</v>
      </c>
      <c r="J92" s="40">
        <f t="shared" si="58"/>
        <v>493.9998071216611</v>
      </c>
      <c r="K92" s="40">
        <f t="shared" si="45"/>
        <v>4006814.9838872394</v>
      </c>
      <c r="L92" s="40">
        <f t="shared" si="46"/>
        <v>5944.829352948426</v>
      </c>
      <c r="M92" s="40">
        <f t="shared" si="47"/>
        <v>307267.8800296732</v>
      </c>
      <c r="N92" s="40">
        <f t="shared" si="48"/>
        <v>455.88706235856563</v>
      </c>
      <c r="O92" s="38">
        <f>+'2010 program exp'!S88</f>
        <v>4028871.6199999996</v>
      </c>
      <c r="P92" s="119"/>
      <c r="Q92" s="40">
        <f t="shared" si="59"/>
        <v>4028871.6199999996</v>
      </c>
      <c r="R92" s="41">
        <f>+Local!O92</f>
        <v>44344.09</v>
      </c>
      <c r="S92" s="41">
        <f t="shared" si="60"/>
        <v>44344.09</v>
      </c>
      <c r="T92" s="23">
        <v>622</v>
      </c>
      <c r="U92" s="41">
        <f t="shared" si="49"/>
        <v>6477.285562700964</v>
      </c>
      <c r="V92" s="41">
        <f t="shared" si="69"/>
        <v>6477.285562700964</v>
      </c>
      <c r="W92" s="40">
        <f t="shared" si="50"/>
        <v>71.29274919614147</v>
      </c>
      <c r="X92" s="40">
        <f t="shared" si="61"/>
        <v>71.29274919614147</v>
      </c>
      <c r="Y92" s="38">
        <f t="shared" si="51"/>
        <v>-312918.24999999953</v>
      </c>
      <c r="Z92" s="38">
        <f t="shared" si="52"/>
        <v>35.460829763279435</v>
      </c>
      <c r="AA92" s="38">
        <f t="shared" si="53"/>
        <v>22056.636112760287</v>
      </c>
      <c r="AB92" s="38">
        <f t="shared" si="70"/>
        <v>532.4562097525377</v>
      </c>
      <c r="AC92" s="38">
        <f t="shared" si="54"/>
        <v>-288611.77999999956</v>
      </c>
      <c r="AD92" s="38">
        <f t="shared" si="55"/>
        <v>-422.7070579255196</v>
      </c>
      <c r="AE92" s="38">
        <f t="shared" si="71"/>
        <v>-262923.79002967326</v>
      </c>
      <c r="AF92" s="38">
        <f t="shared" si="72"/>
        <v>-384.59431316242416</v>
      </c>
      <c r="AG92" s="78" t="str">
        <f t="shared" si="62"/>
        <v>Failed Aggregate MOE</v>
      </c>
      <c r="AH92" s="42" t="str">
        <f t="shared" si="63"/>
        <v>Met MOE</v>
      </c>
      <c r="AI92" s="42" t="str">
        <f t="shared" si="64"/>
        <v>Met MOE</v>
      </c>
      <c r="AJ92" s="42" t="str">
        <f t="shared" si="56"/>
        <v>Met MOE</v>
      </c>
      <c r="AK92" s="43" t="str">
        <f t="shared" si="66"/>
        <v>Failed Local Test</v>
      </c>
      <c r="AL92" s="43" t="str">
        <f t="shared" si="65"/>
        <v>Failed Local per Pupil</v>
      </c>
      <c r="AM92" s="43" t="str">
        <f t="shared" si="67"/>
        <v>Failed Local Test</v>
      </c>
      <c r="AN92" s="43" t="str">
        <f t="shared" si="68"/>
        <v>Failed Local per Pupil</v>
      </c>
      <c r="AO92" s="43" t="str">
        <f>#VALUE!</f>
        <v>Met MOE</v>
      </c>
      <c r="AP92" s="134"/>
    </row>
    <row r="93" spans="1:42" ht="15.75">
      <c r="A93" s="36" t="s">
        <v>176</v>
      </c>
      <c r="B93" s="37" t="s">
        <v>177</v>
      </c>
      <c r="C93" s="38">
        <f>+'2009 program exp'!U89</f>
        <v>3453828.189999999</v>
      </c>
      <c r="D93" s="75">
        <f>+Local!I93</f>
        <v>693975.1899999992</v>
      </c>
      <c r="E93" s="38">
        <v>582327.5</v>
      </c>
      <c r="F93" s="38">
        <f t="shared" si="73"/>
        <v>2871500.689999999</v>
      </c>
      <c r="G93" s="38">
        <f t="shared" si="57"/>
        <v>111647.68999999925</v>
      </c>
      <c r="H93" s="39">
        <v>510</v>
      </c>
      <c r="I93" s="38">
        <f t="shared" si="44"/>
        <v>5630.393509803919</v>
      </c>
      <c r="J93" s="40">
        <f t="shared" si="58"/>
        <v>218.9170392156848</v>
      </c>
      <c r="K93" s="40">
        <f t="shared" si="45"/>
        <v>2781414.3938431363</v>
      </c>
      <c r="L93" s="40">
        <f t="shared" si="46"/>
        <v>5453.753713417914</v>
      </c>
      <c r="M93" s="40">
        <f t="shared" si="47"/>
        <v>108145.01737254829</v>
      </c>
      <c r="N93" s="40">
        <f t="shared" si="48"/>
        <v>212.0490536716633</v>
      </c>
      <c r="O93" s="38">
        <f>+'2010 program exp'!S89</f>
        <v>3160723.8000000007</v>
      </c>
      <c r="P93" s="119">
        <v>6208</v>
      </c>
      <c r="Q93" s="40">
        <f t="shared" si="59"/>
        <v>3166931.8000000007</v>
      </c>
      <c r="R93" s="41">
        <f>+Local!O93</f>
        <v>90096.80000000019</v>
      </c>
      <c r="S93" s="41">
        <f t="shared" si="60"/>
        <v>96304.80000000019</v>
      </c>
      <c r="T93" s="23">
        <v>494</v>
      </c>
      <c r="U93" s="41">
        <f t="shared" si="49"/>
        <v>6398.226315789475</v>
      </c>
      <c r="V93" s="41">
        <f t="shared" si="69"/>
        <v>6410.793117408908</v>
      </c>
      <c r="W93" s="40">
        <f t="shared" si="50"/>
        <v>182.3821862348182</v>
      </c>
      <c r="X93" s="40">
        <f t="shared" si="61"/>
        <v>194.9489878542514</v>
      </c>
      <c r="Y93" s="38">
        <f t="shared" si="51"/>
        <v>289223.11000000173</v>
      </c>
      <c r="Z93" s="38">
        <f t="shared" si="52"/>
        <v>767.8328059855558</v>
      </c>
      <c r="AA93" s="38">
        <f t="shared" si="53"/>
        <v>385517.4061568645</v>
      </c>
      <c r="AB93" s="38">
        <f t="shared" si="70"/>
        <v>957.0394039909943</v>
      </c>
      <c r="AC93" s="38">
        <f t="shared" si="54"/>
        <v>-21550.889999999054</v>
      </c>
      <c r="AD93" s="38">
        <f t="shared" si="55"/>
        <v>-36.53485298086662</v>
      </c>
      <c r="AE93" s="38">
        <f t="shared" si="71"/>
        <v>-11840.217372548097</v>
      </c>
      <c r="AF93" s="38">
        <f t="shared" si="72"/>
        <v>-17.10006581741189</v>
      </c>
      <c r="AG93" s="78" t="str">
        <f t="shared" si="62"/>
        <v>Met MOE</v>
      </c>
      <c r="AH93" s="42" t="str">
        <f t="shared" si="63"/>
        <v>Met MOE</v>
      </c>
      <c r="AI93" s="42" t="str">
        <f t="shared" si="64"/>
        <v>Met MOE</v>
      </c>
      <c r="AJ93" s="42" t="str">
        <f t="shared" si="56"/>
        <v>Met MOE</v>
      </c>
      <c r="AK93" s="43" t="str">
        <f t="shared" si="66"/>
        <v>Failed Local Test</v>
      </c>
      <c r="AL93" s="43" t="str">
        <f t="shared" si="65"/>
        <v>Failed Local per Pupil</v>
      </c>
      <c r="AM93" s="43" t="str">
        <f t="shared" si="67"/>
        <v>Failed Local Test</v>
      </c>
      <c r="AN93" s="43" t="str">
        <f t="shared" si="68"/>
        <v>Failed Local per Pupil</v>
      </c>
      <c r="AO93" s="43" t="str">
        <f>#VALUE!</f>
        <v>Met MOE</v>
      </c>
      <c r="AP93" s="134"/>
    </row>
    <row r="94" spans="1:42" ht="15.75">
      <c r="A94" s="36" t="s">
        <v>178</v>
      </c>
      <c r="B94" s="37" t="s">
        <v>179</v>
      </c>
      <c r="C94" s="38">
        <f>+'2009 program exp'!U90</f>
        <v>7380000.250000001</v>
      </c>
      <c r="D94" s="75">
        <f>+Local!I94</f>
        <v>2542386.250000002</v>
      </c>
      <c r="E94" s="38">
        <v>1052111</v>
      </c>
      <c r="F94" s="38">
        <f t="shared" si="73"/>
        <v>6327889.250000001</v>
      </c>
      <c r="G94" s="38">
        <f t="shared" si="57"/>
        <v>1490275.2500000019</v>
      </c>
      <c r="H94" s="39">
        <v>1069</v>
      </c>
      <c r="I94" s="38">
        <f t="shared" si="44"/>
        <v>5919.4473807296545</v>
      </c>
      <c r="J94" s="40">
        <f t="shared" si="58"/>
        <v>1394.0834892422843</v>
      </c>
      <c r="K94" s="40">
        <f t="shared" si="45"/>
        <v>5806977.880495791</v>
      </c>
      <c r="L94" s="40">
        <f t="shared" si="46"/>
        <v>5432.1589153375035</v>
      </c>
      <c r="M94" s="40">
        <f t="shared" si="47"/>
        <v>1367595.9029466808</v>
      </c>
      <c r="N94" s="40">
        <f t="shared" si="48"/>
        <v>1279.3226407359034</v>
      </c>
      <c r="O94" s="38">
        <f>+'2010 program exp'!S90</f>
        <v>5877739.32</v>
      </c>
      <c r="P94" s="119"/>
      <c r="Q94" s="40">
        <f t="shared" si="59"/>
        <v>5877739.32</v>
      </c>
      <c r="R94" s="41">
        <f>+Local!O94</f>
        <v>801582.3199999997</v>
      </c>
      <c r="S94" s="41">
        <f t="shared" si="60"/>
        <v>801582.3199999997</v>
      </c>
      <c r="T94" s="23">
        <v>981</v>
      </c>
      <c r="U94" s="41">
        <f t="shared" si="49"/>
        <v>5991.579327217126</v>
      </c>
      <c r="V94" s="41">
        <f t="shared" si="69"/>
        <v>5991.579327217126</v>
      </c>
      <c r="W94" s="40">
        <f t="shared" si="50"/>
        <v>817.1073598369009</v>
      </c>
      <c r="X94" s="40">
        <f t="shared" si="61"/>
        <v>817.1073598369009</v>
      </c>
      <c r="Y94" s="38">
        <f t="shared" si="51"/>
        <v>-450149.93000000063</v>
      </c>
      <c r="Z94" s="38">
        <f t="shared" si="52"/>
        <v>72.1319464874714</v>
      </c>
      <c r="AA94" s="38">
        <f t="shared" si="53"/>
        <v>70761.43950420897</v>
      </c>
      <c r="AB94" s="38">
        <f t="shared" si="70"/>
        <v>559.4204118796224</v>
      </c>
      <c r="AC94" s="38">
        <f t="shared" si="54"/>
        <v>-688692.9300000021</v>
      </c>
      <c r="AD94" s="38">
        <f t="shared" si="55"/>
        <v>-576.9761294053834</v>
      </c>
      <c r="AE94" s="38">
        <f t="shared" si="71"/>
        <v>-566013.5829466811</v>
      </c>
      <c r="AF94" s="38">
        <f t="shared" si="72"/>
        <v>-462.21528089900255</v>
      </c>
      <c r="AG94" s="78" t="str">
        <f t="shared" si="62"/>
        <v>Failed Aggregate MOE</v>
      </c>
      <c r="AH94" s="42" t="str">
        <f t="shared" si="63"/>
        <v>Met MOE</v>
      </c>
      <c r="AI94" s="42" t="str">
        <f t="shared" si="64"/>
        <v>Met MOE</v>
      </c>
      <c r="AJ94" s="42" t="str">
        <f t="shared" si="56"/>
        <v>Met MOE</v>
      </c>
      <c r="AK94" s="43" t="str">
        <f t="shared" si="66"/>
        <v>Failed Local Test</v>
      </c>
      <c r="AL94" s="43" t="str">
        <f t="shared" si="65"/>
        <v>Failed Local per Pupil</v>
      </c>
      <c r="AM94" s="43" t="str">
        <f t="shared" si="67"/>
        <v>Failed Local Test</v>
      </c>
      <c r="AN94" s="43" t="str">
        <f t="shared" si="68"/>
        <v>Failed Local per Pupil</v>
      </c>
      <c r="AO94" s="43" t="str">
        <f>#VALUE!</f>
        <v>Met MOE</v>
      </c>
      <c r="AP94" s="134"/>
    </row>
    <row r="95" spans="1:42" ht="15.75">
      <c r="A95" s="36" t="s">
        <v>180</v>
      </c>
      <c r="B95" s="37" t="s">
        <v>181</v>
      </c>
      <c r="C95" s="38">
        <f>+'2009 program exp'!U91</f>
        <v>1042190.41</v>
      </c>
      <c r="D95" s="75">
        <f>+Local!I95</f>
        <v>23420.659999999996</v>
      </c>
      <c r="E95" s="38">
        <v>128204.5</v>
      </c>
      <c r="F95" s="38">
        <f t="shared" si="73"/>
        <v>913985.91</v>
      </c>
      <c r="G95" s="38">
        <f t="shared" si="57"/>
        <v>-104783.84</v>
      </c>
      <c r="H95" s="39">
        <v>184</v>
      </c>
      <c r="I95" s="38">
        <f t="shared" si="44"/>
        <v>4967.31472826087</v>
      </c>
      <c r="J95" s="40">
        <f t="shared" si="58"/>
        <v>-569.4773913043479</v>
      </c>
      <c r="K95" s="40">
        <f t="shared" si="45"/>
        <v>859345.4479891305</v>
      </c>
      <c r="L95" s="40">
        <f t="shared" si="46"/>
        <v>4670.355695593101</v>
      </c>
      <c r="M95" s="40">
        <f t="shared" si="47"/>
        <v>-98519.58869565217</v>
      </c>
      <c r="N95" s="40">
        <f t="shared" si="48"/>
        <v>-535.4325472589792</v>
      </c>
      <c r="O95" s="38">
        <f>+'2010 program exp'!S91</f>
        <v>1110462.0299999998</v>
      </c>
      <c r="P95" s="119"/>
      <c r="Q95" s="40">
        <f t="shared" si="59"/>
        <v>1110462.0299999998</v>
      </c>
      <c r="R95" s="41">
        <f>+Local!O95</f>
        <v>21125.93</v>
      </c>
      <c r="S95" s="41">
        <f t="shared" si="60"/>
        <v>21125.93</v>
      </c>
      <c r="T95" s="23">
        <v>173</v>
      </c>
      <c r="U95" s="41">
        <f t="shared" si="49"/>
        <v>6418.855664739884</v>
      </c>
      <c r="V95" s="41">
        <f t="shared" si="69"/>
        <v>6418.855664739884</v>
      </c>
      <c r="W95" s="40">
        <f t="shared" si="50"/>
        <v>122.11520231213873</v>
      </c>
      <c r="X95" s="40">
        <f t="shared" si="61"/>
        <v>122.11520231213873</v>
      </c>
      <c r="Y95" s="38">
        <f t="shared" si="51"/>
        <v>196476.11999999976</v>
      </c>
      <c r="Z95" s="38">
        <f t="shared" si="52"/>
        <v>1451.540936479014</v>
      </c>
      <c r="AA95" s="38">
        <f t="shared" si="53"/>
        <v>251116.5820108693</v>
      </c>
      <c r="AB95" s="38">
        <f t="shared" si="70"/>
        <v>1748.4999691467829</v>
      </c>
      <c r="AC95" s="38">
        <f t="shared" si="54"/>
        <v>125909.76999999999</v>
      </c>
      <c r="AD95" s="38">
        <f t="shared" si="55"/>
        <v>691.5925936164866</v>
      </c>
      <c r="AE95" s="38">
        <f t="shared" si="71"/>
        <v>119645.51869565216</v>
      </c>
      <c r="AF95" s="38">
        <f t="shared" si="72"/>
        <v>657.547749571118</v>
      </c>
      <c r="AG95" s="78" t="str">
        <f t="shared" si="62"/>
        <v>Met MOE</v>
      </c>
      <c r="AH95" s="42" t="str">
        <f t="shared" si="63"/>
        <v>Met MOE</v>
      </c>
      <c r="AI95" s="42" t="str">
        <f t="shared" si="64"/>
        <v>Met MOE</v>
      </c>
      <c r="AJ95" s="42" t="str">
        <f t="shared" si="56"/>
        <v>Met MOE</v>
      </c>
      <c r="AK95" s="43" t="str">
        <f t="shared" si="66"/>
        <v>Met MOE</v>
      </c>
      <c r="AL95" s="43" t="str">
        <f t="shared" si="65"/>
        <v>Met MOE</v>
      </c>
      <c r="AM95" s="43" t="str">
        <f t="shared" si="67"/>
        <v>Met MOE</v>
      </c>
      <c r="AN95" s="43" t="str">
        <f t="shared" si="68"/>
        <v>Met MOE</v>
      </c>
      <c r="AO95" s="43" t="str">
        <f>#VALUE!</f>
        <v>Met MOE</v>
      </c>
      <c r="AP95" s="134"/>
    </row>
    <row r="96" spans="1:42" ht="15.75">
      <c r="A96" s="36" t="s">
        <v>182</v>
      </c>
      <c r="B96" s="37" t="s">
        <v>183</v>
      </c>
      <c r="C96" s="38">
        <f>+'2009 program exp'!U92</f>
        <v>1179069.8399999999</v>
      </c>
      <c r="D96" s="75">
        <f>+Local!I96</f>
        <v>208019.83999999985</v>
      </c>
      <c r="E96" s="38" t="s">
        <v>736</v>
      </c>
      <c r="F96" s="38">
        <f t="shared" si="73"/>
        <v>1179069.8399999999</v>
      </c>
      <c r="G96" s="38">
        <f t="shared" si="57"/>
        <v>208019.83999999985</v>
      </c>
      <c r="H96" s="39">
        <v>200</v>
      </c>
      <c r="I96" s="38">
        <f t="shared" si="44"/>
        <v>5895.3492</v>
      </c>
      <c r="J96" s="40">
        <f t="shared" si="58"/>
        <v>1040.0991999999992</v>
      </c>
      <c r="K96" s="40">
        <f t="shared" si="45"/>
        <v>1179069.8399999999</v>
      </c>
      <c r="L96" s="40">
        <f t="shared" si="46"/>
        <v>5895.3492</v>
      </c>
      <c r="M96" s="40">
        <f t="shared" si="47"/>
        <v>208019.83999999985</v>
      </c>
      <c r="N96" s="40">
        <f t="shared" si="48"/>
        <v>1040.0991999999992</v>
      </c>
      <c r="O96" s="38">
        <f>+'2010 program exp'!S92</f>
        <v>1252736.62</v>
      </c>
      <c r="P96" s="119"/>
      <c r="Q96" s="40">
        <f t="shared" si="59"/>
        <v>1252736.62</v>
      </c>
      <c r="R96" s="41">
        <f>+Local!O96</f>
        <v>151854.6200000001</v>
      </c>
      <c r="S96" s="41">
        <f t="shared" si="60"/>
        <v>151854.6200000001</v>
      </c>
      <c r="T96" s="23">
        <v>231</v>
      </c>
      <c r="U96" s="41">
        <f t="shared" si="49"/>
        <v>5423.102251082251</v>
      </c>
      <c r="V96" s="41">
        <f t="shared" si="69"/>
        <v>5423.102251082251</v>
      </c>
      <c r="W96" s="40">
        <f t="shared" si="50"/>
        <v>657.3793073593079</v>
      </c>
      <c r="X96" s="40">
        <f t="shared" si="61"/>
        <v>657.3793073593079</v>
      </c>
      <c r="Y96" s="38">
        <f t="shared" si="51"/>
        <v>73666.78000000026</v>
      </c>
      <c r="Z96" s="38">
        <f t="shared" si="52"/>
        <v>-472.24694891774834</v>
      </c>
      <c r="AA96" s="38">
        <f t="shared" si="53"/>
        <v>73666.78000000026</v>
      </c>
      <c r="AB96" s="38">
        <f t="shared" si="70"/>
        <v>-472.24694891774834</v>
      </c>
      <c r="AC96" s="38">
        <f t="shared" si="54"/>
        <v>-56165.21999999974</v>
      </c>
      <c r="AD96" s="38">
        <f t="shared" si="55"/>
        <v>-382.71989264069134</v>
      </c>
      <c r="AE96" s="38">
        <f t="shared" si="71"/>
        <v>-56165.21999999974</v>
      </c>
      <c r="AF96" s="38">
        <f t="shared" si="72"/>
        <v>-382.71989264069134</v>
      </c>
      <c r="AG96" s="78" t="str">
        <f t="shared" si="62"/>
        <v>Met MOE</v>
      </c>
      <c r="AH96" s="42" t="str">
        <f t="shared" si="63"/>
        <v>Failed PPC</v>
      </c>
      <c r="AI96" s="42" t="str">
        <f t="shared" si="64"/>
        <v>Met MOE</v>
      </c>
      <c r="AJ96" s="42" t="str">
        <f t="shared" si="56"/>
        <v>Failed PPC</v>
      </c>
      <c r="AK96" s="43" t="str">
        <f t="shared" si="66"/>
        <v>Failed Local Test</v>
      </c>
      <c r="AL96" s="43" t="str">
        <f t="shared" si="65"/>
        <v>Failed Local per Pupil</v>
      </c>
      <c r="AM96" s="43" t="str">
        <f t="shared" si="67"/>
        <v>Failed Local Test</v>
      </c>
      <c r="AN96" s="43" t="str">
        <f t="shared" si="68"/>
        <v>Failed Local per Pupil</v>
      </c>
      <c r="AO96" s="43" t="str">
        <f>#VALUE!</f>
        <v>Met MOE</v>
      </c>
      <c r="AP96" s="134"/>
    </row>
    <row r="97" spans="1:42" ht="15.75">
      <c r="A97" s="36" t="s">
        <v>184</v>
      </c>
      <c r="B97" s="37" t="s">
        <v>185</v>
      </c>
      <c r="C97" s="38">
        <f>+'2009 program exp'!U93</f>
        <v>7579827.73</v>
      </c>
      <c r="D97" s="75">
        <f>+Local!I97</f>
        <v>1844986.7299999997</v>
      </c>
      <c r="E97" s="38">
        <v>933216.5</v>
      </c>
      <c r="F97" s="38">
        <f t="shared" si="73"/>
        <v>6646611.23</v>
      </c>
      <c r="G97" s="38">
        <f t="shared" si="57"/>
        <v>911770.2299999997</v>
      </c>
      <c r="H97" s="39">
        <v>1123</v>
      </c>
      <c r="I97" s="38">
        <f t="shared" si="44"/>
        <v>5918.620863757792</v>
      </c>
      <c r="J97" s="40">
        <f t="shared" si="58"/>
        <v>811.9058147818341</v>
      </c>
      <c r="K97" s="40">
        <f t="shared" si="45"/>
        <v>6315168.461629564</v>
      </c>
      <c r="L97" s="40">
        <f t="shared" si="46"/>
        <v>5623.4803754493005</v>
      </c>
      <c r="M97" s="40">
        <f t="shared" si="47"/>
        <v>866303.504372217</v>
      </c>
      <c r="N97" s="40">
        <f t="shared" si="48"/>
        <v>771.4189709458744</v>
      </c>
      <c r="O97" s="38">
        <f>+'2010 program exp'!S93</f>
        <v>7213847.329999998</v>
      </c>
      <c r="P97" s="119"/>
      <c r="Q97" s="40">
        <f t="shared" si="59"/>
        <v>7213847.329999998</v>
      </c>
      <c r="R97" s="41">
        <f>+Local!O97</f>
        <v>923541.3299999989</v>
      </c>
      <c r="S97" s="41">
        <f t="shared" si="60"/>
        <v>923541.3299999989</v>
      </c>
      <c r="T97" s="23">
        <v>1067</v>
      </c>
      <c r="U97" s="41">
        <f t="shared" si="49"/>
        <v>6760.86910028116</v>
      </c>
      <c r="V97" s="41">
        <f t="shared" si="69"/>
        <v>6760.86910028116</v>
      </c>
      <c r="W97" s="40">
        <f t="shared" si="50"/>
        <v>865.5495126522951</v>
      </c>
      <c r="X97" s="40">
        <f t="shared" si="61"/>
        <v>865.5495126522951</v>
      </c>
      <c r="Y97" s="38">
        <f t="shared" si="51"/>
        <v>567236.0999999978</v>
      </c>
      <c r="Z97" s="38">
        <f t="shared" si="52"/>
        <v>842.2482365233682</v>
      </c>
      <c r="AA97" s="38">
        <f t="shared" si="53"/>
        <v>898678.8683704343</v>
      </c>
      <c r="AB97" s="38">
        <f t="shared" si="70"/>
        <v>1137.3887248318597</v>
      </c>
      <c r="AC97" s="38">
        <f t="shared" si="54"/>
        <v>11771.099999999162</v>
      </c>
      <c r="AD97" s="38">
        <f t="shared" si="55"/>
        <v>53.64369787046098</v>
      </c>
      <c r="AE97" s="38">
        <f t="shared" si="71"/>
        <v>57237.82562778192</v>
      </c>
      <c r="AF97" s="38">
        <f t="shared" si="72"/>
        <v>94.13054170642067</v>
      </c>
      <c r="AG97" s="78" t="str">
        <f t="shared" si="62"/>
        <v>Met MOE</v>
      </c>
      <c r="AH97" s="42" t="str">
        <f t="shared" si="63"/>
        <v>Met MOE</v>
      </c>
      <c r="AI97" s="42" t="str">
        <f t="shared" si="64"/>
        <v>Met MOE</v>
      </c>
      <c r="AJ97" s="42" t="str">
        <f t="shared" si="56"/>
        <v>Met MOE</v>
      </c>
      <c r="AK97" s="43" t="str">
        <f t="shared" si="66"/>
        <v>Met MOE</v>
      </c>
      <c r="AL97" s="43" t="str">
        <f t="shared" si="65"/>
        <v>Met MOE</v>
      </c>
      <c r="AM97" s="43" t="str">
        <f t="shared" si="67"/>
        <v>Met MOE</v>
      </c>
      <c r="AN97" s="43" t="str">
        <f t="shared" si="68"/>
        <v>Met MOE</v>
      </c>
      <c r="AO97" s="43" t="str">
        <f>#VALUE!</f>
        <v>Met MOE</v>
      </c>
      <c r="AP97" s="134"/>
    </row>
    <row r="98" spans="1:42" ht="15.75">
      <c r="A98" s="36" t="s">
        <v>186</v>
      </c>
      <c r="B98" s="37" t="s">
        <v>187</v>
      </c>
      <c r="C98" s="38">
        <f>+'2009 program exp'!U94</f>
        <v>2772651.9399999995</v>
      </c>
      <c r="D98" s="75">
        <f>+Local!I98</f>
        <v>896253.9399999995</v>
      </c>
      <c r="E98" s="38">
        <v>361234</v>
      </c>
      <c r="F98" s="38">
        <f t="shared" si="73"/>
        <v>2411417.9399999995</v>
      </c>
      <c r="G98" s="38">
        <f t="shared" si="57"/>
        <v>535019.9399999995</v>
      </c>
      <c r="H98" s="39">
        <v>506</v>
      </c>
      <c r="I98" s="38">
        <f t="shared" si="44"/>
        <v>4765.648102766798</v>
      </c>
      <c r="J98" s="40">
        <f t="shared" si="58"/>
        <v>1057.3516600790504</v>
      </c>
      <c r="K98" s="40">
        <f t="shared" si="45"/>
        <v>2406652.2918972326</v>
      </c>
      <c r="L98" s="40">
        <f t="shared" si="46"/>
        <v>4756.229825883859</v>
      </c>
      <c r="M98" s="40">
        <f t="shared" si="47"/>
        <v>533962.5883399204</v>
      </c>
      <c r="N98" s="40">
        <f t="shared" si="48"/>
        <v>1055.2620322923328</v>
      </c>
      <c r="O98" s="38">
        <f>+'2010 program exp'!S94</f>
        <v>2689219.73</v>
      </c>
      <c r="P98" s="119"/>
      <c r="Q98" s="40">
        <f t="shared" si="59"/>
        <v>2689219.73</v>
      </c>
      <c r="R98" s="41">
        <f>+Local!O98</f>
        <v>626346.7299999999</v>
      </c>
      <c r="S98" s="41">
        <f t="shared" si="60"/>
        <v>626346.7299999999</v>
      </c>
      <c r="T98" s="23">
        <v>505</v>
      </c>
      <c r="U98" s="41">
        <f t="shared" si="49"/>
        <v>5325.187584158416</v>
      </c>
      <c r="V98" s="41">
        <f t="shared" si="69"/>
        <v>5325.187584158416</v>
      </c>
      <c r="W98" s="40">
        <f t="shared" si="50"/>
        <v>1240.2905544554453</v>
      </c>
      <c r="X98" s="40">
        <f t="shared" si="61"/>
        <v>1240.2905544554453</v>
      </c>
      <c r="Y98" s="38">
        <f t="shared" si="51"/>
        <v>277801.7900000005</v>
      </c>
      <c r="Z98" s="38">
        <f t="shared" si="52"/>
        <v>559.5394813916182</v>
      </c>
      <c r="AA98" s="38">
        <f t="shared" si="53"/>
        <v>282567.43810276734</v>
      </c>
      <c r="AB98" s="38">
        <f t="shared" si="70"/>
        <v>568.9577582745569</v>
      </c>
      <c r="AC98" s="38">
        <f t="shared" si="54"/>
        <v>91326.79000000039</v>
      </c>
      <c r="AD98" s="38">
        <f t="shared" si="55"/>
        <v>182.93889437639496</v>
      </c>
      <c r="AE98" s="38">
        <f t="shared" si="71"/>
        <v>92384.14166007948</v>
      </c>
      <c r="AF98" s="38">
        <f t="shared" si="72"/>
        <v>185.02852216311248</v>
      </c>
      <c r="AG98" s="78" t="str">
        <f t="shared" si="62"/>
        <v>Met MOE</v>
      </c>
      <c r="AH98" s="42" t="str">
        <f t="shared" si="63"/>
        <v>Met MOE</v>
      </c>
      <c r="AI98" s="42" t="str">
        <f t="shared" si="64"/>
        <v>Met MOE</v>
      </c>
      <c r="AJ98" s="42" t="str">
        <f t="shared" si="56"/>
        <v>Met MOE</v>
      </c>
      <c r="AK98" s="43" t="str">
        <f t="shared" si="66"/>
        <v>Met MOE</v>
      </c>
      <c r="AL98" s="43" t="str">
        <f t="shared" si="65"/>
        <v>Met MOE</v>
      </c>
      <c r="AM98" s="43" t="str">
        <f t="shared" si="67"/>
        <v>Met MOE</v>
      </c>
      <c r="AN98" s="43" t="str">
        <f t="shared" si="68"/>
        <v>Met MOE</v>
      </c>
      <c r="AO98" s="43" t="str">
        <f>#VALUE!</f>
        <v>Met MOE</v>
      </c>
      <c r="AP98" s="134"/>
    </row>
    <row r="99" spans="1:42" ht="15.75">
      <c r="A99" s="131" t="s">
        <v>188</v>
      </c>
      <c r="B99" s="130" t="s">
        <v>189</v>
      </c>
      <c r="C99" s="118">
        <f>+'2009 program exp'!U95</f>
        <v>1020531.39</v>
      </c>
      <c r="D99" s="121">
        <f>+Local!I99</f>
        <v>96491.43999999999</v>
      </c>
      <c r="E99" s="118" t="s">
        <v>736</v>
      </c>
      <c r="F99" s="118">
        <f t="shared" si="73"/>
        <v>1020531.39</v>
      </c>
      <c r="G99" s="118">
        <f t="shared" si="57"/>
        <v>96491.43999999999</v>
      </c>
      <c r="H99" s="122">
        <v>214</v>
      </c>
      <c r="I99" s="118">
        <f t="shared" si="44"/>
        <v>4768.8382710280375</v>
      </c>
      <c r="J99" s="123">
        <f t="shared" si="58"/>
        <v>450.89457943925225</v>
      </c>
      <c r="K99" s="123">
        <f t="shared" si="45"/>
        <v>1020531.39</v>
      </c>
      <c r="L99" s="123">
        <f t="shared" si="46"/>
        <v>4768.8382710280375</v>
      </c>
      <c r="M99" s="123">
        <f t="shared" si="47"/>
        <v>96491.43999999999</v>
      </c>
      <c r="N99" s="123">
        <f t="shared" si="48"/>
        <v>450.89457943925225</v>
      </c>
      <c r="O99" s="118">
        <f>+'2010 program exp'!S95</f>
        <v>832921.4600000001</v>
      </c>
      <c r="P99" s="124"/>
      <c r="Q99" s="123">
        <f t="shared" si="59"/>
        <v>832921.4600000001</v>
      </c>
      <c r="R99" s="125">
        <f>+Local!O99</f>
        <v>26985.99</v>
      </c>
      <c r="S99" s="125">
        <f t="shared" si="60"/>
        <v>26985.99</v>
      </c>
      <c r="T99" s="126">
        <v>216</v>
      </c>
      <c r="U99" s="125">
        <f t="shared" si="49"/>
        <v>3856.117870370371</v>
      </c>
      <c r="V99" s="125">
        <f t="shared" si="69"/>
        <v>3856.117870370371</v>
      </c>
      <c r="W99" s="123">
        <f t="shared" si="50"/>
        <v>124.9351388888889</v>
      </c>
      <c r="X99" s="123">
        <f t="shared" si="61"/>
        <v>124.9351388888889</v>
      </c>
      <c r="Y99" s="118">
        <f t="shared" si="51"/>
        <v>-187609.92999999993</v>
      </c>
      <c r="Z99" s="118">
        <f t="shared" si="52"/>
        <v>-912.7204006576667</v>
      </c>
      <c r="AA99" s="118">
        <f t="shared" si="53"/>
        <v>-187609.92999999993</v>
      </c>
      <c r="AB99" s="118">
        <f t="shared" si="70"/>
        <v>-912.7204006576667</v>
      </c>
      <c r="AC99" s="118">
        <f t="shared" si="54"/>
        <v>-69505.44999999998</v>
      </c>
      <c r="AD99" s="118">
        <f t="shared" si="55"/>
        <v>-325.95944055036335</v>
      </c>
      <c r="AE99" s="118">
        <f t="shared" si="71"/>
        <v>-69505.44999999998</v>
      </c>
      <c r="AF99" s="118">
        <f t="shared" si="72"/>
        <v>-325.95944055036335</v>
      </c>
      <c r="AG99" s="127" t="str">
        <f t="shared" si="62"/>
        <v>Failed Aggregate MOE</v>
      </c>
      <c r="AH99" s="128" t="str">
        <f t="shared" si="63"/>
        <v>Failed PPC</v>
      </c>
      <c r="AI99" s="128" t="str">
        <f t="shared" si="64"/>
        <v>Failed Reduced Student Aggegate</v>
      </c>
      <c r="AJ99" s="128" t="str">
        <f t="shared" si="56"/>
        <v>Failed PPC</v>
      </c>
      <c r="AK99" s="129" t="str">
        <f t="shared" si="66"/>
        <v>Failed Local Test</v>
      </c>
      <c r="AL99" s="129" t="str">
        <f t="shared" si="65"/>
        <v>Failed Local per Pupil</v>
      </c>
      <c r="AM99" s="129" t="str">
        <f t="shared" si="67"/>
        <v>Failed Local Test</v>
      </c>
      <c r="AN99" s="129" t="str">
        <f t="shared" si="68"/>
        <v>Failed Local per Pupil</v>
      </c>
      <c r="AO99" s="129" t="str">
        <f>#VALUE!</f>
        <v>Did Not Meet MOE</v>
      </c>
      <c r="AP99" s="133">
        <v>-187609.93</v>
      </c>
    </row>
    <row r="100" spans="1:42" ht="15.75">
      <c r="A100" s="36" t="s">
        <v>190</v>
      </c>
      <c r="B100" s="37" t="s">
        <v>191</v>
      </c>
      <c r="C100" s="38">
        <f>+'2009 program exp'!U96</f>
        <v>4713075.890000001</v>
      </c>
      <c r="D100" s="75">
        <f>+Local!I100</f>
        <v>731880.8900000008</v>
      </c>
      <c r="E100" s="38">
        <v>465093.5</v>
      </c>
      <c r="F100" s="38">
        <f t="shared" si="73"/>
        <v>4247982.390000001</v>
      </c>
      <c r="G100" s="38">
        <f t="shared" si="57"/>
        <v>266787.3900000008</v>
      </c>
      <c r="H100" s="39">
        <v>702</v>
      </c>
      <c r="I100" s="38">
        <f t="shared" si="44"/>
        <v>6051.256965811966</v>
      </c>
      <c r="J100" s="40">
        <f t="shared" si="58"/>
        <v>380.0390170940183</v>
      </c>
      <c r="K100" s="40">
        <f t="shared" si="45"/>
        <v>4247982.390000001</v>
      </c>
      <c r="L100" s="40">
        <f t="shared" si="46"/>
        <v>6051.256965811966</v>
      </c>
      <c r="M100" s="40">
        <f t="shared" si="47"/>
        <v>266787.3900000008</v>
      </c>
      <c r="N100" s="40">
        <f t="shared" si="48"/>
        <v>380.0390170940183</v>
      </c>
      <c r="O100" s="38">
        <f>+'2010 program exp'!S96</f>
        <v>4254283.78</v>
      </c>
      <c r="P100" s="119"/>
      <c r="Q100" s="40">
        <f t="shared" si="59"/>
        <v>4254283.78</v>
      </c>
      <c r="R100" s="41">
        <f>+Local!O100</f>
        <v>190866.43999999997</v>
      </c>
      <c r="S100" s="41">
        <f t="shared" si="60"/>
        <v>190866.43999999997</v>
      </c>
      <c r="T100" s="23">
        <v>759</v>
      </c>
      <c r="U100" s="41">
        <f t="shared" si="49"/>
        <v>5605.11696969697</v>
      </c>
      <c r="V100" s="41">
        <f t="shared" si="69"/>
        <v>5605.11696969697</v>
      </c>
      <c r="W100" s="40">
        <f t="shared" si="50"/>
        <v>251.4709354413702</v>
      </c>
      <c r="X100" s="40">
        <f t="shared" si="61"/>
        <v>251.4709354413702</v>
      </c>
      <c r="Y100" s="38">
        <f t="shared" si="51"/>
        <v>6301.389999999665</v>
      </c>
      <c r="Z100" s="38">
        <f t="shared" si="52"/>
        <v>-446.1399961149964</v>
      </c>
      <c r="AA100" s="38">
        <f t="shared" si="53"/>
        <v>6301.389999999665</v>
      </c>
      <c r="AB100" s="38">
        <f t="shared" si="70"/>
        <v>-446.1399961149964</v>
      </c>
      <c r="AC100" s="38">
        <f t="shared" si="54"/>
        <v>-75920.95000000086</v>
      </c>
      <c r="AD100" s="38">
        <f t="shared" si="55"/>
        <v>-128.5680816526481</v>
      </c>
      <c r="AE100" s="38">
        <f t="shared" si="71"/>
        <v>-75920.95000000086</v>
      </c>
      <c r="AF100" s="38">
        <f t="shared" si="72"/>
        <v>-128.5680816526481</v>
      </c>
      <c r="AG100" s="78" t="str">
        <f t="shared" si="62"/>
        <v>Met MOE</v>
      </c>
      <c r="AH100" s="42" t="str">
        <f t="shared" si="63"/>
        <v>Failed PPC</v>
      </c>
      <c r="AI100" s="42" t="str">
        <f t="shared" si="64"/>
        <v>Met MOE</v>
      </c>
      <c r="AJ100" s="42" t="str">
        <f t="shared" si="56"/>
        <v>Failed PPC</v>
      </c>
      <c r="AK100" s="43" t="str">
        <f t="shared" si="66"/>
        <v>Failed Local Test</v>
      </c>
      <c r="AL100" s="43" t="str">
        <f t="shared" si="65"/>
        <v>Failed Local per Pupil</v>
      </c>
      <c r="AM100" s="43" t="str">
        <f t="shared" si="67"/>
        <v>Failed Local Test</v>
      </c>
      <c r="AN100" s="43" t="str">
        <f t="shared" si="68"/>
        <v>Failed Local per Pupil</v>
      </c>
      <c r="AO100" s="43" t="str">
        <f>#VALUE!</f>
        <v>Met MOE</v>
      </c>
      <c r="AP100" s="134"/>
    </row>
    <row r="101" spans="1:42" ht="15.75">
      <c r="A101" s="36" t="s">
        <v>192</v>
      </c>
      <c r="B101" s="37" t="s">
        <v>193</v>
      </c>
      <c r="C101" s="38">
        <f>+'2009 program exp'!U97</f>
        <v>630001.8799999999</v>
      </c>
      <c r="D101" s="75">
        <f>+Local!I101</f>
        <v>16571.82</v>
      </c>
      <c r="E101" s="38">
        <v>129513.5</v>
      </c>
      <c r="F101" s="38">
        <f t="shared" si="73"/>
        <v>500488.3799999999</v>
      </c>
      <c r="G101" s="38">
        <f t="shared" si="57"/>
        <v>-112941.68</v>
      </c>
      <c r="H101" s="39">
        <v>155</v>
      </c>
      <c r="I101" s="38">
        <f t="shared" si="44"/>
        <v>3228.95729032258</v>
      </c>
      <c r="J101" s="40">
        <f t="shared" si="58"/>
        <v>-728.656</v>
      </c>
      <c r="K101" s="40">
        <f t="shared" si="45"/>
        <v>484343.593548387</v>
      </c>
      <c r="L101" s="40">
        <f t="shared" si="46"/>
        <v>3124.797377731529</v>
      </c>
      <c r="M101" s="40">
        <f t="shared" si="47"/>
        <v>-109298.4</v>
      </c>
      <c r="N101" s="40">
        <f t="shared" si="48"/>
        <v>-705.1509677419355</v>
      </c>
      <c r="O101" s="38">
        <f>+'2010 program exp'!S97</f>
        <v>588468.68</v>
      </c>
      <c r="P101" s="119">
        <v>69080</v>
      </c>
      <c r="Q101" s="40">
        <f t="shared" si="59"/>
        <v>657548.68</v>
      </c>
      <c r="R101" s="41">
        <f>+Local!O101</f>
        <v>14864.990000000002</v>
      </c>
      <c r="S101" s="41">
        <f t="shared" si="60"/>
        <v>83944.99</v>
      </c>
      <c r="T101" s="23">
        <v>150</v>
      </c>
      <c r="U101" s="41">
        <f t="shared" si="49"/>
        <v>3923.1245333333336</v>
      </c>
      <c r="V101" s="41">
        <f t="shared" si="69"/>
        <v>4383.657866666667</v>
      </c>
      <c r="W101" s="40">
        <f t="shared" si="50"/>
        <v>99.09993333333334</v>
      </c>
      <c r="X101" s="40">
        <f t="shared" si="61"/>
        <v>559.6332666666667</v>
      </c>
      <c r="Y101" s="38">
        <f t="shared" si="51"/>
        <v>87980.30000000016</v>
      </c>
      <c r="Z101" s="38">
        <f t="shared" si="52"/>
        <v>694.1672430107537</v>
      </c>
      <c r="AA101" s="38">
        <f t="shared" si="53"/>
        <v>173205.08645161305</v>
      </c>
      <c r="AB101" s="38">
        <f t="shared" si="70"/>
        <v>1258.8604889351382</v>
      </c>
      <c r="AC101" s="38">
        <f t="shared" si="54"/>
        <v>127806.67</v>
      </c>
      <c r="AD101" s="38">
        <f t="shared" si="55"/>
        <v>827.7559333333332</v>
      </c>
      <c r="AE101" s="38">
        <f t="shared" si="71"/>
        <v>193243.39</v>
      </c>
      <c r="AF101" s="38">
        <f t="shared" si="72"/>
        <v>1264.784234408602</v>
      </c>
      <c r="AG101" s="78" t="str">
        <f t="shared" si="62"/>
        <v>Met MOE</v>
      </c>
      <c r="AH101" s="42" t="str">
        <f t="shared" si="63"/>
        <v>Met MOE</v>
      </c>
      <c r="AI101" s="42" t="str">
        <f t="shared" si="64"/>
        <v>Met MOE</v>
      </c>
      <c r="AJ101" s="42" t="str">
        <f t="shared" si="56"/>
        <v>Met MOE</v>
      </c>
      <c r="AK101" s="43" t="str">
        <f t="shared" si="66"/>
        <v>Met MOE</v>
      </c>
      <c r="AL101" s="43" t="str">
        <f t="shared" si="65"/>
        <v>Met MOE</v>
      </c>
      <c r="AM101" s="43" t="str">
        <f t="shared" si="67"/>
        <v>Met MOE</v>
      </c>
      <c r="AN101" s="43" t="str">
        <f t="shared" si="68"/>
        <v>Met MOE</v>
      </c>
      <c r="AO101" s="43" t="str">
        <f>#VALUE!</f>
        <v>Met MOE</v>
      </c>
      <c r="AP101" s="134"/>
    </row>
    <row r="102" spans="1:42" ht="15.75">
      <c r="A102" s="131" t="s">
        <v>194</v>
      </c>
      <c r="B102" s="130" t="s">
        <v>195</v>
      </c>
      <c r="C102" s="118">
        <f>+'2009 program exp'!U98</f>
        <v>3300331.100000001</v>
      </c>
      <c r="D102" s="121">
        <f>+Local!I102</f>
        <v>864569.1000000011</v>
      </c>
      <c r="E102" s="118" t="s">
        <v>736</v>
      </c>
      <c r="F102" s="118">
        <f t="shared" si="73"/>
        <v>3300331.100000001</v>
      </c>
      <c r="G102" s="118">
        <f t="shared" si="57"/>
        <v>864569.1000000011</v>
      </c>
      <c r="H102" s="122">
        <v>536</v>
      </c>
      <c r="I102" s="118">
        <f t="shared" si="44"/>
        <v>6157.334141791047</v>
      </c>
      <c r="J102" s="123">
        <f t="shared" si="58"/>
        <v>1613.0020522388081</v>
      </c>
      <c r="K102" s="123">
        <f aca="true" t="shared" si="74" ref="K102:K133">IF(T102&lt;H102,I102*(T102-H102)+F102,F102)</f>
        <v>3300331.100000001</v>
      </c>
      <c r="L102" s="123">
        <f aca="true" t="shared" si="75" ref="L102:L133">+K102/H102</f>
        <v>6157.334141791047</v>
      </c>
      <c r="M102" s="123">
        <f aca="true" t="shared" si="76" ref="M102:M133">IF(T102&lt;H102,J102*(T102-H102)+G102,G102)</f>
        <v>864569.1000000011</v>
      </c>
      <c r="N102" s="123">
        <f aca="true" t="shared" si="77" ref="N102:N133">+M102/H102</f>
        <v>1613.0020522388081</v>
      </c>
      <c r="O102" s="118">
        <f>+'2010 program exp'!S98</f>
        <v>3101209.8500000006</v>
      </c>
      <c r="P102" s="124"/>
      <c r="Q102" s="123">
        <f t="shared" si="59"/>
        <v>3101209.8500000006</v>
      </c>
      <c r="R102" s="125">
        <f>+Local!O102</f>
        <v>737339.8500000006</v>
      </c>
      <c r="S102" s="125">
        <f t="shared" si="60"/>
        <v>737339.8500000006</v>
      </c>
      <c r="T102" s="126">
        <v>538</v>
      </c>
      <c r="U102" s="125">
        <f aca="true" t="shared" si="78" ref="U102:U133">O102/T102</f>
        <v>5764.330576208179</v>
      </c>
      <c r="V102" s="125">
        <f t="shared" si="69"/>
        <v>5764.330576208179</v>
      </c>
      <c r="W102" s="123">
        <f aca="true" t="shared" si="79" ref="W102:W133">+R102/T102</f>
        <v>1370.5201672862463</v>
      </c>
      <c r="X102" s="123">
        <f t="shared" si="61"/>
        <v>1370.5201672862463</v>
      </c>
      <c r="Y102" s="118">
        <f aca="true" t="shared" si="80" ref="Y102:Y133">O102-F102</f>
        <v>-199121.25000000047</v>
      </c>
      <c r="Z102" s="118">
        <f aca="true" t="shared" si="81" ref="Z102:Z133">+U102-I102</f>
        <v>-393.00356558286785</v>
      </c>
      <c r="AA102" s="118">
        <f t="shared" si="53"/>
        <v>-199121.25000000047</v>
      </c>
      <c r="AB102" s="118">
        <f t="shared" si="70"/>
        <v>-393.00356558286785</v>
      </c>
      <c r="AC102" s="118">
        <f aca="true" t="shared" si="82" ref="AC102:AC133">+R102-G102</f>
        <v>-127229.25000000058</v>
      </c>
      <c r="AD102" s="118">
        <f aca="true" t="shared" si="83" ref="AD102:AD133">+W102-J102</f>
        <v>-242.4818849525618</v>
      </c>
      <c r="AE102" s="118">
        <f t="shared" si="71"/>
        <v>-127229.25000000058</v>
      </c>
      <c r="AF102" s="118">
        <f t="shared" si="72"/>
        <v>-242.4818849525618</v>
      </c>
      <c r="AG102" s="127" t="str">
        <f t="shared" si="62"/>
        <v>Failed Aggregate MOE</v>
      </c>
      <c r="AH102" s="128" t="str">
        <f t="shared" si="63"/>
        <v>Failed PPC</v>
      </c>
      <c r="AI102" s="128" t="str">
        <f t="shared" si="64"/>
        <v>Failed Reduced Student Aggegate</v>
      </c>
      <c r="AJ102" s="128" t="str">
        <f aca="true" t="shared" si="84" ref="AJ102:AJ133">IF(AB102&gt;0,"Met MOE","Failed PPC")</f>
        <v>Failed PPC</v>
      </c>
      <c r="AK102" s="129" t="str">
        <f t="shared" si="66"/>
        <v>Failed Local Test</v>
      </c>
      <c r="AL102" s="129" t="str">
        <f t="shared" si="65"/>
        <v>Failed Local per Pupil</v>
      </c>
      <c r="AM102" s="129" t="str">
        <f t="shared" si="67"/>
        <v>Failed Local Test</v>
      </c>
      <c r="AN102" s="129" t="str">
        <f t="shared" si="68"/>
        <v>Failed Local per Pupil</v>
      </c>
      <c r="AO102" s="129" t="str">
        <f>#VALUE!</f>
        <v>Did Not Meet MOE</v>
      </c>
      <c r="AP102" s="133">
        <v>-199121.25</v>
      </c>
    </row>
    <row r="103" spans="1:42" ht="15.75">
      <c r="A103" s="36" t="s">
        <v>196</v>
      </c>
      <c r="B103" s="37" t="s">
        <v>197</v>
      </c>
      <c r="C103" s="38">
        <f>+'2009 program exp'!U99</f>
        <v>1097420.85</v>
      </c>
      <c r="D103" s="75">
        <f>+Local!I103</f>
        <v>468532.8499999999</v>
      </c>
      <c r="E103" s="38">
        <v>180486.5</v>
      </c>
      <c r="F103" s="38">
        <f t="shared" si="73"/>
        <v>916934.3500000001</v>
      </c>
      <c r="G103" s="38">
        <f t="shared" si="57"/>
        <v>288046.3499999999</v>
      </c>
      <c r="H103" s="39">
        <v>184</v>
      </c>
      <c r="I103" s="38">
        <f t="shared" si="44"/>
        <v>4983.338858695653</v>
      </c>
      <c r="J103" s="40">
        <f t="shared" si="58"/>
        <v>1565.4692934782604</v>
      </c>
      <c r="K103" s="40">
        <f t="shared" si="74"/>
        <v>916934.3500000001</v>
      </c>
      <c r="L103" s="40">
        <f t="shared" si="75"/>
        <v>4983.338858695653</v>
      </c>
      <c r="M103" s="40">
        <f t="shared" si="76"/>
        <v>288046.3499999999</v>
      </c>
      <c r="N103" s="40">
        <f t="shared" si="77"/>
        <v>1565.4692934782604</v>
      </c>
      <c r="O103" s="38">
        <f>+'2010 program exp'!S99</f>
        <v>1039675.7300000001</v>
      </c>
      <c r="P103" s="119"/>
      <c r="Q103" s="40">
        <f t="shared" si="59"/>
        <v>1039675.7300000001</v>
      </c>
      <c r="R103" s="41">
        <f>+Local!O103</f>
        <v>359522.73000000016</v>
      </c>
      <c r="S103" s="41">
        <f t="shared" si="60"/>
        <v>359522.73000000016</v>
      </c>
      <c r="T103" s="23">
        <v>204</v>
      </c>
      <c r="U103" s="41">
        <f t="shared" si="78"/>
        <v>5096.4496568627455</v>
      </c>
      <c r="V103" s="41">
        <f t="shared" si="69"/>
        <v>5096.4496568627455</v>
      </c>
      <c r="W103" s="40">
        <f t="shared" si="79"/>
        <v>1762.3663235294125</v>
      </c>
      <c r="X103" s="40">
        <f t="shared" si="61"/>
        <v>1762.3663235294125</v>
      </c>
      <c r="Y103" s="38">
        <f t="shared" si="80"/>
        <v>122741.38</v>
      </c>
      <c r="Z103" s="38">
        <f t="shared" si="81"/>
        <v>113.11079816709298</v>
      </c>
      <c r="AA103" s="38">
        <f t="shared" si="53"/>
        <v>122741.38</v>
      </c>
      <c r="AB103" s="38">
        <f t="shared" si="70"/>
        <v>113.11079816709298</v>
      </c>
      <c r="AC103" s="38">
        <f t="shared" si="82"/>
        <v>71476.38000000024</v>
      </c>
      <c r="AD103" s="38">
        <f t="shared" si="83"/>
        <v>196.89703005115211</v>
      </c>
      <c r="AE103" s="38">
        <f t="shared" si="71"/>
        <v>71476.38000000024</v>
      </c>
      <c r="AF103" s="38">
        <f t="shared" si="72"/>
        <v>196.89703005115211</v>
      </c>
      <c r="AG103" s="78" t="str">
        <f t="shared" si="62"/>
        <v>Met MOE</v>
      </c>
      <c r="AH103" s="42" t="str">
        <f t="shared" si="63"/>
        <v>Met MOE</v>
      </c>
      <c r="AI103" s="42" t="str">
        <f t="shared" si="64"/>
        <v>Met MOE</v>
      </c>
      <c r="AJ103" s="42" t="str">
        <f t="shared" si="84"/>
        <v>Met MOE</v>
      </c>
      <c r="AK103" s="43" t="str">
        <f t="shared" si="66"/>
        <v>Met MOE</v>
      </c>
      <c r="AL103" s="43" t="str">
        <f t="shared" si="65"/>
        <v>Met MOE</v>
      </c>
      <c r="AM103" s="43" t="str">
        <f t="shared" si="67"/>
        <v>Met MOE</v>
      </c>
      <c r="AN103" s="43" t="str">
        <f t="shared" si="68"/>
        <v>Met MOE</v>
      </c>
      <c r="AO103" s="43" t="str">
        <f>#VALUE!</f>
        <v>Met MOE</v>
      </c>
      <c r="AP103" s="134"/>
    </row>
    <row r="104" spans="1:42" ht="15.75">
      <c r="A104" s="131" t="s">
        <v>198</v>
      </c>
      <c r="B104" s="130" t="s">
        <v>199</v>
      </c>
      <c r="C104" s="118">
        <f>+'2009 program exp'!U100</f>
        <v>4064539.180000001</v>
      </c>
      <c r="D104" s="121">
        <f>+Local!I104</f>
        <v>896112.1800000011</v>
      </c>
      <c r="E104" s="118">
        <v>358529.5</v>
      </c>
      <c r="F104" s="118">
        <f t="shared" si="73"/>
        <v>3706009.680000001</v>
      </c>
      <c r="G104" s="118">
        <f t="shared" si="57"/>
        <v>537582.6800000011</v>
      </c>
      <c r="H104" s="122">
        <v>616</v>
      </c>
      <c r="I104" s="118">
        <f t="shared" si="44"/>
        <v>6016.249480519482</v>
      </c>
      <c r="J104" s="123">
        <f t="shared" si="58"/>
        <v>872.6991558441576</v>
      </c>
      <c r="K104" s="123">
        <f t="shared" si="74"/>
        <v>3477392.199740261</v>
      </c>
      <c r="L104" s="123">
        <f t="shared" si="75"/>
        <v>5645.117207370553</v>
      </c>
      <c r="M104" s="123">
        <f t="shared" si="76"/>
        <v>504420.1120779231</v>
      </c>
      <c r="N104" s="123">
        <f t="shared" si="77"/>
        <v>818.8638183083167</v>
      </c>
      <c r="O104" s="118">
        <f>+'2010 program exp'!S100</f>
        <v>3090690.6599999997</v>
      </c>
      <c r="P104" s="124"/>
      <c r="Q104" s="123">
        <f t="shared" si="59"/>
        <v>3090690.6599999997</v>
      </c>
      <c r="R104" s="125">
        <f>+Local!O104</f>
        <v>235372.6599999995</v>
      </c>
      <c r="S104" s="125">
        <f t="shared" si="60"/>
        <v>235372.6599999995</v>
      </c>
      <c r="T104" s="126">
        <v>578</v>
      </c>
      <c r="U104" s="125">
        <f t="shared" si="78"/>
        <v>5347.215674740484</v>
      </c>
      <c r="V104" s="125">
        <f t="shared" si="69"/>
        <v>5347.215674740484</v>
      </c>
      <c r="W104" s="123">
        <f t="shared" si="79"/>
        <v>407.21913494809604</v>
      </c>
      <c r="X104" s="123">
        <f t="shared" si="61"/>
        <v>407.21913494809604</v>
      </c>
      <c r="Y104" s="118">
        <f t="shared" si="80"/>
        <v>-615319.0200000014</v>
      </c>
      <c r="Z104" s="118">
        <f t="shared" si="81"/>
        <v>-669.0338057789977</v>
      </c>
      <c r="AA104" s="118">
        <f t="shared" si="53"/>
        <v>-386701.53974026116</v>
      </c>
      <c r="AB104" s="118">
        <f t="shared" si="70"/>
        <v>-297.9015326300687</v>
      </c>
      <c r="AC104" s="118">
        <f t="shared" si="82"/>
        <v>-302210.0200000016</v>
      </c>
      <c r="AD104" s="118">
        <f t="shared" si="83"/>
        <v>-465.4800208960616</v>
      </c>
      <c r="AE104" s="118">
        <f t="shared" si="71"/>
        <v>-269047.4520779236</v>
      </c>
      <c r="AF104" s="118">
        <f t="shared" si="72"/>
        <v>-411.64468336022065</v>
      </c>
      <c r="AG104" s="127" t="str">
        <f t="shared" si="62"/>
        <v>Failed Aggregate MOE</v>
      </c>
      <c r="AH104" s="128" t="str">
        <f t="shared" si="63"/>
        <v>Failed PPC</v>
      </c>
      <c r="AI104" s="128" t="str">
        <f t="shared" si="64"/>
        <v>Failed Reduced Student Aggegate</v>
      </c>
      <c r="AJ104" s="128" t="str">
        <f t="shared" si="84"/>
        <v>Failed PPC</v>
      </c>
      <c r="AK104" s="129" t="str">
        <f t="shared" si="66"/>
        <v>Failed Local Test</v>
      </c>
      <c r="AL104" s="129" t="str">
        <f t="shared" si="65"/>
        <v>Failed Local per Pupil</v>
      </c>
      <c r="AM104" s="129" t="str">
        <f t="shared" si="67"/>
        <v>Failed Local Test</v>
      </c>
      <c r="AN104" s="129" t="str">
        <f t="shared" si="68"/>
        <v>Failed Local per Pupil</v>
      </c>
      <c r="AO104" s="129" t="str">
        <f>#VALUE!</f>
        <v>Did Not Meet MOE</v>
      </c>
      <c r="AP104" s="133">
        <v>-386701.54</v>
      </c>
    </row>
    <row r="105" spans="1:42" ht="15.75">
      <c r="A105" s="131" t="s">
        <v>200</v>
      </c>
      <c r="B105" s="130" t="s">
        <v>201</v>
      </c>
      <c r="C105" s="118">
        <f>+'2009 program exp'!U101</f>
        <v>919792.6900000001</v>
      </c>
      <c r="D105" s="121">
        <f>+Local!I105</f>
        <v>493404.16000000003</v>
      </c>
      <c r="E105" s="118">
        <v>120540</v>
      </c>
      <c r="F105" s="118">
        <f t="shared" si="73"/>
        <v>799252.6900000001</v>
      </c>
      <c r="G105" s="118">
        <f t="shared" si="57"/>
        <v>372864.16000000003</v>
      </c>
      <c r="H105" s="122">
        <v>94</v>
      </c>
      <c r="I105" s="118">
        <f t="shared" si="44"/>
        <v>8502.688191489362</v>
      </c>
      <c r="J105" s="123">
        <f t="shared" si="58"/>
        <v>3966.6400000000003</v>
      </c>
      <c r="K105" s="123">
        <f t="shared" si="74"/>
        <v>790750.0018085107</v>
      </c>
      <c r="L105" s="123">
        <f t="shared" si="75"/>
        <v>8412.234061792667</v>
      </c>
      <c r="M105" s="123">
        <f t="shared" si="76"/>
        <v>368897.52</v>
      </c>
      <c r="N105" s="123">
        <f t="shared" si="77"/>
        <v>3924.44170212766</v>
      </c>
      <c r="O105" s="118">
        <f>+'2010 program exp'!S101</f>
        <v>366043.06</v>
      </c>
      <c r="P105" s="124"/>
      <c r="Q105" s="123">
        <f t="shared" si="59"/>
        <v>366043.06</v>
      </c>
      <c r="R105" s="125">
        <f>+Local!O105</f>
        <v>702.24</v>
      </c>
      <c r="S105" s="125">
        <f t="shared" si="60"/>
        <v>702.24</v>
      </c>
      <c r="T105" s="126">
        <v>93</v>
      </c>
      <c r="U105" s="125">
        <f t="shared" si="78"/>
        <v>3935.94688172043</v>
      </c>
      <c r="V105" s="125">
        <f t="shared" si="69"/>
        <v>3935.94688172043</v>
      </c>
      <c r="W105" s="123">
        <f t="shared" si="79"/>
        <v>7.550967741935484</v>
      </c>
      <c r="X105" s="123">
        <f t="shared" si="61"/>
        <v>7.550967741935484</v>
      </c>
      <c r="Y105" s="118">
        <f t="shared" si="80"/>
        <v>-433209.63000000006</v>
      </c>
      <c r="Z105" s="118">
        <f t="shared" si="81"/>
        <v>-4566.741309768931</v>
      </c>
      <c r="AA105" s="118">
        <f t="shared" si="53"/>
        <v>-424706.94180851075</v>
      </c>
      <c r="AB105" s="118">
        <f t="shared" si="70"/>
        <v>-4476.287180072237</v>
      </c>
      <c r="AC105" s="118">
        <f t="shared" si="82"/>
        <v>-372161.92000000004</v>
      </c>
      <c r="AD105" s="118">
        <f t="shared" si="83"/>
        <v>-3959.089032258065</v>
      </c>
      <c r="AE105" s="118">
        <f t="shared" si="71"/>
        <v>-368195.28</v>
      </c>
      <c r="AF105" s="118">
        <f t="shared" si="72"/>
        <v>-3916.8907343857245</v>
      </c>
      <c r="AG105" s="127" t="str">
        <f t="shared" si="62"/>
        <v>Failed Aggregate MOE</v>
      </c>
      <c r="AH105" s="128" t="str">
        <f t="shared" si="63"/>
        <v>Failed PPC</v>
      </c>
      <c r="AI105" s="128" t="str">
        <f t="shared" si="64"/>
        <v>Failed Reduced Student Aggegate</v>
      </c>
      <c r="AJ105" s="128" t="str">
        <f t="shared" si="84"/>
        <v>Failed PPC</v>
      </c>
      <c r="AK105" s="129" t="str">
        <f t="shared" si="66"/>
        <v>Failed Local Test</v>
      </c>
      <c r="AL105" s="129" t="str">
        <f t="shared" si="65"/>
        <v>Failed Local per Pupil</v>
      </c>
      <c r="AM105" s="129" t="str">
        <f t="shared" si="67"/>
        <v>Failed Local Test</v>
      </c>
      <c r="AN105" s="129" t="str">
        <f t="shared" si="68"/>
        <v>Failed Local per Pupil</v>
      </c>
      <c r="AO105" s="129" t="str">
        <f>#VALUE!</f>
        <v>Did Not Meet MOE</v>
      </c>
      <c r="AP105" s="133">
        <v>-424706.94</v>
      </c>
    </row>
    <row r="106" spans="1:42" ht="15.75">
      <c r="A106" s="36" t="s">
        <v>202</v>
      </c>
      <c r="B106" s="37" t="s">
        <v>203</v>
      </c>
      <c r="C106" s="38">
        <f>+'2009 program exp'!U102</f>
        <v>1286442.6199999999</v>
      </c>
      <c r="D106" s="75">
        <f>+Local!I106</f>
        <v>186324.62</v>
      </c>
      <c r="E106" s="38">
        <v>261595</v>
      </c>
      <c r="F106" s="38">
        <f t="shared" si="73"/>
        <v>1024847.6199999999</v>
      </c>
      <c r="G106" s="38">
        <f t="shared" si="57"/>
        <v>-75270.38</v>
      </c>
      <c r="H106" s="39">
        <v>240</v>
      </c>
      <c r="I106" s="38">
        <f t="shared" si="44"/>
        <v>4270.198416666666</v>
      </c>
      <c r="J106" s="40">
        <f t="shared" si="58"/>
        <v>-313.6265833333334</v>
      </c>
      <c r="K106" s="40">
        <f t="shared" si="74"/>
        <v>1024847.6199999999</v>
      </c>
      <c r="L106" s="40">
        <f t="shared" si="75"/>
        <v>4270.198416666666</v>
      </c>
      <c r="M106" s="40">
        <f t="shared" si="76"/>
        <v>-75270.38</v>
      </c>
      <c r="N106" s="40">
        <f t="shared" si="77"/>
        <v>-313.6265833333334</v>
      </c>
      <c r="O106" s="38">
        <f>+'2010 program exp'!S102</f>
        <v>1083035.8499999999</v>
      </c>
      <c r="P106" s="119"/>
      <c r="Q106" s="40">
        <f t="shared" si="59"/>
        <v>1083035.8499999999</v>
      </c>
      <c r="R106" s="41">
        <f>+Local!O106</f>
        <v>20525.94</v>
      </c>
      <c r="S106" s="41">
        <f t="shared" si="60"/>
        <v>20525.94</v>
      </c>
      <c r="T106" s="23">
        <v>267</v>
      </c>
      <c r="U106" s="41">
        <f t="shared" si="78"/>
        <v>4056.3140449438197</v>
      </c>
      <c r="V106" s="41">
        <f t="shared" si="69"/>
        <v>4056.3140449438197</v>
      </c>
      <c r="W106" s="40">
        <f t="shared" si="79"/>
        <v>76.87617977528089</v>
      </c>
      <c r="X106" s="40">
        <f t="shared" si="61"/>
        <v>76.87617977528089</v>
      </c>
      <c r="Y106" s="38">
        <f t="shared" si="80"/>
        <v>58188.22999999998</v>
      </c>
      <c r="Z106" s="38">
        <f t="shared" si="81"/>
        <v>-213.88437172284648</v>
      </c>
      <c r="AA106" s="38">
        <f t="shared" si="53"/>
        <v>58188.22999999998</v>
      </c>
      <c r="AB106" s="38">
        <f t="shared" si="70"/>
        <v>-213.88437172284648</v>
      </c>
      <c r="AC106" s="38">
        <f t="shared" si="82"/>
        <v>95796.32</v>
      </c>
      <c r="AD106" s="38">
        <f t="shared" si="83"/>
        <v>390.50276310861426</v>
      </c>
      <c r="AE106" s="38">
        <f t="shared" si="71"/>
        <v>95796.32</v>
      </c>
      <c r="AF106" s="38">
        <f t="shared" si="72"/>
        <v>390.50276310861426</v>
      </c>
      <c r="AG106" s="78" t="str">
        <f t="shared" si="62"/>
        <v>Met MOE</v>
      </c>
      <c r="AH106" s="42" t="str">
        <f t="shared" si="63"/>
        <v>Failed PPC</v>
      </c>
      <c r="AI106" s="42" t="str">
        <f t="shared" si="64"/>
        <v>Met MOE</v>
      </c>
      <c r="AJ106" s="42" t="str">
        <f t="shared" si="84"/>
        <v>Failed PPC</v>
      </c>
      <c r="AK106" s="43" t="str">
        <f t="shared" si="66"/>
        <v>Met MOE</v>
      </c>
      <c r="AL106" s="43" t="str">
        <f t="shared" si="65"/>
        <v>Met MOE</v>
      </c>
      <c r="AM106" s="43" t="str">
        <f t="shared" si="67"/>
        <v>Met MOE</v>
      </c>
      <c r="AN106" s="43" t="str">
        <f t="shared" si="68"/>
        <v>Met MOE</v>
      </c>
      <c r="AO106" s="43" t="str">
        <f>#VALUE!</f>
        <v>Met MOE</v>
      </c>
      <c r="AP106" s="134"/>
    </row>
    <row r="107" spans="1:42" ht="15.75">
      <c r="A107" s="36" t="s">
        <v>204</v>
      </c>
      <c r="B107" s="37" t="s">
        <v>205</v>
      </c>
      <c r="C107" s="38">
        <f>+'2009 program exp'!U103</f>
        <v>3038232.560000001</v>
      </c>
      <c r="D107" s="75">
        <f>+Local!I107</f>
        <v>919753.5600000011</v>
      </c>
      <c r="E107" s="38">
        <v>408123.5</v>
      </c>
      <c r="F107" s="38">
        <f t="shared" si="73"/>
        <v>2630109.060000001</v>
      </c>
      <c r="G107" s="38">
        <f t="shared" si="57"/>
        <v>511630.0600000011</v>
      </c>
      <c r="H107" s="39">
        <v>512</v>
      </c>
      <c r="I107" s="38">
        <f t="shared" si="44"/>
        <v>5136.931757812502</v>
      </c>
      <c r="J107" s="40">
        <f t="shared" si="58"/>
        <v>999.2774609375022</v>
      </c>
      <c r="K107" s="40">
        <f t="shared" si="74"/>
        <v>2332167.018046876</v>
      </c>
      <c r="L107" s="40">
        <f t="shared" si="75"/>
        <v>4555.013707122805</v>
      </c>
      <c r="M107" s="40">
        <f t="shared" si="76"/>
        <v>453671.96726562595</v>
      </c>
      <c r="N107" s="40">
        <f t="shared" si="77"/>
        <v>886.0780610656757</v>
      </c>
      <c r="O107" s="38">
        <f>+'2010 program exp'!S103</f>
        <v>2987163.9000000004</v>
      </c>
      <c r="P107" s="119"/>
      <c r="Q107" s="40">
        <f t="shared" si="59"/>
        <v>2987163.9000000004</v>
      </c>
      <c r="R107" s="41">
        <f>+Local!O107</f>
        <v>775442.9000000001</v>
      </c>
      <c r="S107" s="41">
        <f t="shared" si="60"/>
        <v>775442.9000000001</v>
      </c>
      <c r="T107" s="23">
        <v>454</v>
      </c>
      <c r="U107" s="41">
        <f t="shared" si="78"/>
        <v>6579.656167400882</v>
      </c>
      <c r="V107" s="41">
        <f t="shared" si="69"/>
        <v>6579.656167400882</v>
      </c>
      <c r="W107" s="40">
        <f t="shared" si="79"/>
        <v>1708.024008810573</v>
      </c>
      <c r="X107" s="40">
        <f t="shared" si="61"/>
        <v>1708.024008810573</v>
      </c>
      <c r="Y107" s="38">
        <f t="shared" si="80"/>
        <v>357054.8399999994</v>
      </c>
      <c r="Z107" s="38">
        <f t="shared" si="81"/>
        <v>1442.7244095883798</v>
      </c>
      <c r="AA107" s="38">
        <f t="shared" si="53"/>
        <v>654996.8819531244</v>
      </c>
      <c r="AB107" s="38">
        <f t="shared" si="70"/>
        <v>2024.6424602780771</v>
      </c>
      <c r="AC107" s="38">
        <f t="shared" si="82"/>
        <v>263812.83999999904</v>
      </c>
      <c r="AD107" s="38">
        <f t="shared" si="83"/>
        <v>708.7465478730708</v>
      </c>
      <c r="AE107" s="38">
        <f t="shared" si="71"/>
        <v>321770.9327343742</v>
      </c>
      <c r="AF107" s="38">
        <f t="shared" si="72"/>
        <v>821.9459477448972</v>
      </c>
      <c r="AG107" s="78" t="str">
        <f t="shared" si="62"/>
        <v>Met MOE</v>
      </c>
      <c r="AH107" s="42" t="str">
        <f t="shared" si="63"/>
        <v>Met MOE</v>
      </c>
      <c r="AI107" s="42" t="str">
        <f t="shared" si="64"/>
        <v>Met MOE</v>
      </c>
      <c r="AJ107" s="42" t="str">
        <f t="shared" si="84"/>
        <v>Met MOE</v>
      </c>
      <c r="AK107" s="43" t="str">
        <f t="shared" si="66"/>
        <v>Met MOE</v>
      </c>
      <c r="AL107" s="43" t="str">
        <f t="shared" si="65"/>
        <v>Met MOE</v>
      </c>
      <c r="AM107" s="43" t="str">
        <f t="shared" si="67"/>
        <v>Met MOE</v>
      </c>
      <c r="AN107" s="43" t="str">
        <f t="shared" si="68"/>
        <v>Met MOE</v>
      </c>
      <c r="AO107" s="43" t="str">
        <f>#VALUE!</f>
        <v>Met MOE</v>
      </c>
      <c r="AP107" s="134"/>
    </row>
    <row r="108" spans="1:42" ht="15.75">
      <c r="A108" s="36" t="s">
        <v>206</v>
      </c>
      <c r="B108" s="37" t="s">
        <v>207</v>
      </c>
      <c r="C108" s="38">
        <f>+'2009 program exp'!U104</f>
        <v>716887.0399999999</v>
      </c>
      <c r="D108" s="75">
        <f>+Local!I108</f>
        <v>131111.04000000004</v>
      </c>
      <c r="E108" s="38" t="s">
        <v>736</v>
      </c>
      <c r="F108" s="38">
        <f t="shared" si="73"/>
        <v>716887.0399999999</v>
      </c>
      <c r="G108" s="38">
        <f t="shared" si="57"/>
        <v>131111.04000000004</v>
      </c>
      <c r="H108" s="39">
        <v>114</v>
      </c>
      <c r="I108" s="38">
        <f t="shared" si="44"/>
        <v>6288.482807017544</v>
      </c>
      <c r="J108" s="40">
        <f t="shared" si="58"/>
        <v>1150.0968421052635</v>
      </c>
      <c r="K108" s="40">
        <f t="shared" si="74"/>
        <v>641425.2463157894</v>
      </c>
      <c r="L108" s="40">
        <f t="shared" si="75"/>
        <v>5626.537248384117</v>
      </c>
      <c r="M108" s="40">
        <f t="shared" si="76"/>
        <v>117309.87789473687</v>
      </c>
      <c r="N108" s="40">
        <f t="shared" si="77"/>
        <v>1029.034016620499</v>
      </c>
      <c r="O108" s="38">
        <f>+'2010 program exp'!S104</f>
        <v>574983.78</v>
      </c>
      <c r="P108" s="119"/>
      <c r="Q108" s="40">
        <f t="shared" si="59"/>
        <v>574983.78</v>
      </c>
      <c r="R108" s="41">
        <f>+Local!O108</f>
        <v>-4183.66</v>
      </c>
      <c r="S108" s="41">
        <f t="shared" si="60"/>
        <v>-4183.66</v>
      </c>
      <c r="T108" s="23">
        <v>102</v>
      </c>
      <c r="U108" s="41">
        <f t="shared" si="78"/>
        <v>5637.095882352942</v>
      </c>
      <c r="V108" s="41">
        <f t="shared" si="69"/>
        <v>5637.095882352942</v>
      </c>
      <c r="W108" s="40">
        <f t="shared" si="79"/>
        <v>-41.01627450980392</v>
      </c>
      <c r="X108" s="40">
        <f t="shared" si="61"/>
        <v>-41.01627450980392</v>
      </c>
      <c r="Y108" s="38">
        <f t="shared" si="80"/>
        <v>-141903.2599999999</v>
      </c>
      <c r="Z108" s="38">
        <f t="shared" si="81"/>
        <v>-651.3869246646018</v>
      </c>
      <c r="AA108" s="38">
        <f t="shared" si="53"/>
        <v>-66441.46631578938</v>
      </c>
      <c r="AB108" s="38">
        <f t="shared" si="70"/>
        <v>10.558633968824324</v>
      </c>
      <c r="AC108" s="38">
        <f t="shared" si="82"/>
        <v>-135294.70000000004</v>
      </c>
      <c r="AD108" s="38">
        <f t="shared" si="83"/>
        <v>-1191.1131166150674</v>
      </c>
      <c r="AE108" s="38">
        <f t="shared" si="71"/>
        <v>-121493.53789473687</v>
      </c>
      <c r="AF108" s="38">
        <f t="shared" si="72"/>
        <v>-1070.0502911303029</v>
      </c>
      <c r="AG108" s="78" t="str">
        <f t="shared" si="62"/>
        <v>Failed Aggregate MOE</v>
      </c>
      <c r="AH108" s="42" t="str">
        <f t="shared" si="63"/>
        <v>Failed PPC</v>
      </c>
      <c r="AI108" s="42" t="str">
        <f t="shared" si="64"/>
        <v>Failed Reduced Student Aggegate</v>
      </c>
      <c r="AJ108" s="42" t="str">
        <f t="shared" si="84"/>
        <v>Met MOE</v>
      </c>
      <c r="AK108" s="43" t="str">
        <f t="shared" si="66"/>
        <v>Failed Local Test</v>
      </c>
      <c r="AL108" s="43" t="str">
        <f t="shared" si="65"/>
        <v>Failed Local per Pupil</v>
      </c>
      <c r="AM108" s="43" t="str">
        <f t="shared" si="67"/>
        <v>Failed Local Test</v>
      </c>
      <c r="AN108" s="43" t="str">
        <f t="shared" si="68"/>
        <v>Failed Local per Pupil</v>
      </c>
      <c r="AO108" s="43" t="str">
        <f>#VALUE!</f>
        <v>Met MOE</v>
      </c>
      <c r="AP108" s="134"/>
    </row>
    <row r="109" spans="1:42" ht="15.75">
      <c r="A109" s="36" t="s">
        <v>208</v>
      </c>
      <c r="B109" s="37" t="s">
        <v>209</v>
      </c>
      <c r="C109" s="38">
        <f>+'2009 program exp'!U105</f>
        <v>2660818.409999999</v>
      </c>
      <c r="D109" s="75">
        <f>+Local!I109</f>
        <v>629741.4099999993</v>
      </c>
      <c r="E109" s="38">
        <v>319926.5</v>
      </c>
      <c r="F109" s="38">
        <f t="shared" si="73"/>
        <v>2340891.909999999</v>
      </c>
      <c r="G109" s="38">
        <f t="shared" si="57"/>
        <v>309814.90999999933</v>
      </c>
      <c r="H109" s="39">
        <v>361</v>
      </c>
      <c r="I109" s="38">
        <f t="shared" si="44"/>
        <v>6484.465124653738</v>
      </c>
      <c r="J109" s="40">
        <f t="shared" si="58"/>
        <v>858.2130470914109</v>
      </c>
      <c r="K109" s="40">
        <f t="shared" si="74"/>
        <v>2217687.072631578</v>
      </c>
      <c r="L109" s="40">
        <f t="shared" si="75"/>
        <v>6143.177486514066</v>
      </c>
      <c r="M109" s="40">
        <f t="shared" si="76"/>
        <v>293508.8621052625</v>
      </c>
      <c r="N109" s="40">
        <f t="shared" si="77"/>
        <v>813.0439393497577</v>
      </c>
      <c r="O109" s="38">
        <f>+'2010 program exp'!S105</f>
        <v>2429260.69</v>
      </c>
      <c r="P109" s="119"/>
      <c r="Q109" s="40">
        <f t="shared" si="59"/>
        <v>2429260.69</v>
      </c>
      <c r="R109" s="41">
        <f>+Local!O109</f>
        <v>128604.68999999978</v>
      </c>
      <c r="S109" s="41">
        <f t="shared" si="60"/>
        <v>128604.68999999978</v>
      </c>
      <c r="T109" s="23">
        <v>342</v>
      </c>
      <c r="U109" s="41">
        <f t="shared" si="78"/>
        <v>7103.101432748538</v>
      </c>
      <c r="V109" s="41">
        <f t="shared" si="69"/>
        <v>7103.101432748538</v>
      </c>
      <c r="W109" s="40">
        <f t="shared" si="79"/>
        <v>376.0371052631573</v>
      </c>
      <c r="X109" s="40">
        <f t="shared" si="61"/>
        <v>376.0371052631573</v>
      </c>
      <c r="Y109" s="38">
        <f t="shared" si="80"/>
        <v>88368.78000000073</v>
      </c>
      <c r="Z109" s="38">
        <f t="shared" si="81"/>
        <v>618.6363080948004</v>
      </c>
      <c r="AA109" s="38">
        <f t="shared" si="53"/>
        <v>211573.61736842198</v>
      </c>
      <c r="AB109" s="38">
        <f t="shared" si="70"/>
        <v>959.9239462344722</v>
      </c>
      <c r="AC109" s="38">
        <f t="shared" si="82"/>
        <v>-181210.21999999956</v>
      </c>
      <c r="AD109" s="38">
        <f t="shared" si="83"/>
        <v>-482.1759418282536</v>
      </c>
      <c r="AE109" s="38">
        <f t="shared" si="71"/>
        <v>-164904.17210526275</v>
      </c>
      <c r="AF109" s="38">
        <f t="shared" si="72"/>
        <v>-437.0068340866004</v>
      </c>
      <c r="AG109" s="78" t="str">
        <f t="shared" si="62"/>
        <v>Met MOE</v>
      </c>
      <c r="AH109" s="42" t="str">
        <f t="shared" si="63"/>
        <v>Met MOE</v>
      </c>
      <c r="AI109" s="42" t="str">
        <f t="shared" si="64"/>
        <v>Met MOE</v>
      </c>
      <c r="AJ109" s="42" t="str">
        <f t="shared" si="84"/>
        <v>Met MOE</v>
      </c>
      <c r="AK109" s="43" t="str">
        <f t="shared" si="66"/>
        <v>Failed Local Test</v>
      </c>
      <c r="AL109" s="43" t="str">
        <f t="shared" si="65"/>
        <v>Failed Local per Pupil</v>
      </c>
      <c r="AM109" s="43" t="str">
        <f t="shared" si="67"/>
        <v>Failed Local Test</v>
      </c>
      <c r="AN109" s="43" t="str">
        <f t="shared" si="68"/>
        <v>Failed Local per Pupil</v>
      </c>
      <c r="AO109" s="43" t="str">
        <f>#VALUE!</f>
        <v>Met MOE</v>
      </c>
      <c r="AP109" s="134"/>
    </row>
    <row r="110" spans="1:42" ht="15.75">
      <c r="A110" s="131" t="s">
        <v>210</v>
      </c>
      <c r="B110" s="130" t="s">
        <v>211</v>
      </c>
      <c r="C110" s="118">
        <f>+'2009 program exp'!U106</f>
        <v>5867312.98</v>
      </c>
      <c r="D110" s="121">
        <f>+Local!I110</f>
        <v>2467822.6299999994</v>
      </c>
      <c r="E110" s="118" t="s">
        <v>736</v>
      </c>
      <c r="F110" s="118">
        <f t="shared" si="73"/>
        <v>5867312.98</v>
      </c>
      <c r="G110" s="118">
        <f t="shared" si="57"/>
        <v>2467822.6299999994</v>
      </c>
      <c r="H110" s="122">
        <v>653</v>
      </c>
      <c r="I110" s="118">
        <f t="shared" si="44"/>
        <v>8985.165359877488</v>
      </c>
      <c r="J110" s="123">
        <f t="shared" si="58"/>
        <v>3779.2077029096467</v>
      </c>
      <c r="K110" s="123">
        <f t="shared" si="74"/>
        <v>5660654.176722818</v>
      </c>
      <c r="L110" s="123">
        <f t="shared" si="75"/>
        <v>8668.689397737853</v>
      </c>
      <c r="M110" s="123">
        <f t="shared" si="76"/>
        <v>2380900.8528330773</v>
      </c>
      <c r="N110" s="123">
        <f t="shared" si="77"/>
        <v>3646.0962524243146</v>
      </c>
      <c r="O110" s="118">
        <f>+'2010 program exp'!S106</f>
        <v>4631069.94</v>
      </c>
      <c r="P110" s="124"/>
      <c r="Q110" s="123">
        <f t="shared" si="59"/>
        <v>4631069.94</v>
      </c>
      <c r="R110" s="125">
        <f>+Local!O110</f>
        <v>464300.1</v>
      </c>
      <c r="S110" s="125">
        <f t="shared" si="60"/>
        <v>464300.1</v>
      </c>
      <c r="T110" s="126">
        <v>630</v>
      </c>
      <c r="U110" s="125">
        <f t="shared" si="78"/>
        <v>7350.904666666667</v>
      </c>
      <c r="V110" s="125">
        <f t="shared" si="69"/>
        <v>7350.904666666667</v>
      </c>
      <c r="W110" s="123">
        <f t="shared" si="79"/>
        <v>736.9842857142856</v>
      </c>
      <c r="X110" s="123">
        <f t="shared" si="61"/>
        <v>736.9842857142856</v>
      </c>
      <c r="Y110" s="118">
        <f t="shared" si="80"/>
        <v>-1236243.04</v>
      </c>
      <c r="Z110" s="118">
        <f t="shared" si="81"/>
        <v>-1634.260693210821</v>
      </c>
      <c r="AA110" s="118">
        <f t="shared" si="53"/>
        <v>-1029584.2367228176</v>
      </c>
      <c r="AB110" s="118">
        <f t="shared" si="70"/>
        <v>-1317.784731071186</v>
      </c>
      <c r="AC110" s="118">
        <f t="shared" si="82"/>
        <v>-2003522.5299999993</v>
      </c>
      <c r="AD110" s="118">
        <f t="shared" si="83"/>
        <v>-3042.223417195361</v>
      </c>
      <c r="AE110" s="118">
        <f t="shared" si="71"/>
        <v>-1916600.7528330772</v>
      </c>
      <c r="AF110" s="118">
        <f t="shared" si="72"/>
        <v>-2909.111966710029</v>
      </c>
      <c r="AG110" s="127" t="str">
        <f t="shared" si="62"/>
        <v>Failed Aggregate MOE</v>
      </c>
      <c r="AH110" s="128" t="str">
        <f t="shared" si="63"/>
        <v>Failed PPC</v>
      </c>
      <c r="AI110" s="128" t="str">
        <f t="shared" si="64"/>
        <v>Failed Reduced Student Aggegate</v>
      </c>
      <c r="AJ110" s="128" t="str">
        <f t="shared" si="84"/>
        <v>Failed PPC</v>
      </c>
      <c r="AK110" s="129" t="str">
        <f t="shared" si="66"/>
        <v>Failed Local Test</v>
      </c>
      <c r="AL110" s="129" t="str">
        <f t="shared" si="65"/>
        <v>Failed Local per Pupil</v>
      </c>
      <c r="AM110" s="129" t="str">
        <f t="shared" si="67"/>
        <v>Failed Local Test</v>
      </c>
      <c r="AN110" s="129" t="str">
        <f t="shared" si="68"/>
        <v>Failed Local per Pupil</v>
      </c>
      <c r="AO110" s="129" t="str">
        <f>#VALUE!</f>
        <v>Did Not Meet MOE</v>
      </c>
      <c r="AP110" s="133">
        <v>-1029584.24</v>
      </c>
    </row>
    <row r="111" spans="1:42" ht="15.75">
      <c r="A111" s="36" t="s">
        <v>212</v>
      </c>
      <c r="B111" s="37" t="s">
        <v>213</v>
      </c>
      <c r="C111" s="38">
        <f>+'2009 program exp'!U107</f>
        <v>24358586.650000002</v>
      </c>
      <c r="D111" s="75">
        <f>+Local!I111</f>
        <v>4383330.650000002</v>
      </c>
      <c r="E111" s="38">
        <v>3190584</v>
      </c>
      <c r="F111" s="38">
        <f t="shared" si="73"/>
        <v>21168002.650000002</v>
      </c>
      <c r="G111" s="38">
        <f t="shared" si="57"/>
        <v>1192746.6500000022</v>
      </c>
      <c r="H111" s="39">
        <v>3636</v>
      </c>
      <c r="I111" s="38">
        <f t="shared" si="44"/>
        <v>5821.782907040704</v>
      </c>
      <c r="J111" s="40">
        <f t="shared" si="58"/>
        <v>328.03813256325697</v>
      </c>
      <c r="K111" s="40">
        <f t="shared" si="74"/>
        <v>21168002.650000002</v>
      </c>
      <c r="L111" s="40">
        <f t="shared" si="75"/>
        <v>5821.782907040704</v>
      </c>
      <c r="M111" s="40">
        <f t="shared" si="76"/>
        <v>1192746.6500000022</v>
      </c>
      <c r="N111" s="40">
        <f t="shared" si="77"/>
        <v>328.03813256325697</v>
      </c>
      <c r="O111" s="38">
        <f>+'2010 program exp'!S107</f>
        <v>24378992.880000003</v>
      </c>
      <c r="P111" s="119"/>
      <c r="Q111" s="40">
        <f t="shared" si="59"/>
        <v>24378992.880000003</v>
      </c>
      <c r="R111" s="41">
        <f>+Local!O111</f>
        <v>1263687.8800000001</v>
      </c>
      <c r="S111" s="41">
        <f t="shared" si="60"/>
        <v>1263687.8800000001</v>
      </c>
      <c r="T111" s="23">
        <v>3655</v>
      </c>
      <c r="U111" s="41">
        <f t="shared" si="78"/>
        <v>6670.039091655268</v>
      </c>
      <c r="V111" s="41">
        <f t="shared" si="69"/>
        <v>6670.039091655268</v>
      </c>
      <c r="W111" s="40">
        <f t="shared" si="79"/>
        <v>345.7422380300958</v>
      </c>
      <c r="X111" s="40">
        <f t="shared" si="61"/>
        <v>345.7422380300958</v>
      </c>
      <c r="Y111" s="38">
        <f t="shared" si="80"/>
        <v>3210990.2300000004</v>
      </c>
      <c r="Z111" s="38">
        <f t="shared" si="81"/>
        <v>848.2561846145636</v>
      </c>
      <c r="AA111" s="38">
        <f t="shared" si="53"/>
        <v>3210990.2300000004</v>
      </c>
      <c r="AB111" s="38">
        <f t="shared" si="70"/>
        <v>848.2561846145636</v>
      </c>
      <c r="AC111" s="38">
        <f t="shared" si="82"/>
        <v>70941.22999999789</v>
      </c>
      <c r="AD111" s="38">
        <f t="shared" si="83"/>
        <v>17.704105466838826</v>
      </c>
      <c r="AE111" s="38">
        <f t="shared" si="71"/>
        <v>70941.22999999789</v>
      </c>
      <c r="AF111" s="38">
        <f t="shared" si="72"/>
        <v>17.704105466838826</v>
      </c>
      <c r="AG111" s="78" t="str">
        <f t="shared" si="62"/>
        <v>Met MOE</v>
      </c>
      <c r="AH111" s="42" t="str">
        <f t="shared" si="63"/>
        <v>Met MOE</v>
      </c>
      <c r="AI111" s="42" t="str">
        <f t="shared" si="64"/>
        <v>Met MOE</v>
      </c>
      <c r="AJ111" s="42" t="str">
        <f t="shared" si="84"/>
        <v>Met MOE</v>
      </c>
      <c r="AK111" s="43" t="str">
        <f t="shared" si="66"/>
        <v>Met MOE</v>
      </c>
      <c r="AL111" s="43" t="str">
        <f t="shared" si="65"/>
        <v>Met MOE</v>
      </c>
      <c r="AM111" s="43" t="str">
        <f t="shared" si="67"/>
        <v>Met MOE</v>
      </c>
      <c r="AN111" s="43" t="str">
        <f t="shared" si="68"/>
        <v>Met MOE</v>
      </c>
      <c r="AO111" s="43" t="str">
        <f>#VALUE!</f>
        <v>Met MOE</v>
      </c>
      <c r="AP111" s="134"/>
    </row>
    <row r="112" spans="1:42" ht="15.75">
      <c r="A112" s="131" t="s">
        <v>214</v>
      </c>
      <c r="B112" s="130" t="s">
        <v>215</v>
      </c>
      <c r="C112" s="118">
        <f>+'2009 program exp'!U108</f>
        <v>19956234.45000001</v>
      </c>
      <c r="D112" s="121">
        <f>+Local!I112</f>
        <v>5318652.450000009</v>
      </c>
      <c r="E112" s="118" t="s">
        <v>736</v>
      </c>
      <c r="F112" s="118">
        <f t="shared" si="73"/>
        <v>19956234.45000001</v>
      </c>
      <c r="G112" s="118">
        <f t="shared" si="57"/>
        <v>5318652.450000009</v>
      </c>
      <c r="H112" s="122">
        <v>2452</v>
      </c>
      <c r="I112" s="118">
        <f t="shared" si="44"/>
        <v>8138.757932300167</v>
      </c>
      <c r="J112" s="123">
        <f t="shared" si="58"/>
        <v>2169.107850734098</v>
      </c>
      <c r="K112" s="123">
        <f t="shared" si="74"/>
        <v>19720210.469963305</v>
      </c>
      <c r="L112" s="123">
        <f t="shared" si="75"/>
        <v>8042.5001916652955</v>
      </c>
      <c r="M112" s="123">
        <f t="shared" si="76"/>
        <v>5255748.322328719</v>
      </c>
      <c r="N112" s="123">
        <f t="shared" si="77"/>
        <v>2143.453638796378</v>
      </c>
      <c r="O112" s="118">
        <f>+'2010 program exp'!S108</f>
        <v>18682144.480000004</v>
      </c>
      <c r="P112" s="124">
        <v>239996</v>
      </c>
      <c r="Q112" s="123">
        <f t="shared" si="59"/>
        <v>18922140.480000004</v>
      </c>
      <c r="R112" s="125">
        <f>+Local!O112</f>
        <v>1399724.95</v>
      </c>
      <c r="S112" s="125">
        <f t="shared" si="60"/>
        <v>1639720.95</v>
      </c>
      <c r="T112" s="126">
        <v>2423</v>
      </c>
      <c r="U112" s="125">
        <f t="shared" si="78"/>
        <v>7710.336145274455</v>
      </c>
      <c r="V112" s="125">
        <f t="shared" si="69"/>
        <v>7809.385257944698</v>
      </c>
      <c r="W112" s="123">
        <f t="shared" si="79"/>
        <v>577.6826042096575</v>
      </c>
      <c r="X112" s="123">
        <f t="shared" si="61"/>
        <v>676.7317168799009</v>
      </c>
      <c r="Y112" s="118">
        <f t="shared" si="80"/>
        <v>-1274089.9700000063</v>
      </c>
      <c r="Z112" s="118">
        <f t="shared" si="81"/>
        <v>-428.42178702571255</v>
      </c>
      <c r="AA112" s="118">
        <f t="shared" si="53"/>
        <v>-798069.9899633005</v>
      </c>
      <c r="AB112" s="118">
        <f t="shared" si="70"/>
        <v>-233.11493372059704</v>
      </c>
      <c r="AC112" s="118">
        <f t="shared" si="82"/>
        <v>-3918927.5000000084</v>
      </c>
      <c r="AD112" s="118">
        <f t="shared" si="83"/>
        <v>-1591.4252465244406</v>
      </c>
      <c r="AE112" s="118">
        <f t="shared" si="71"/>
        <v>-3616027.372328719</v>
      </c>
      <c r="AF112" s="118">
        <f t="shared" si="72"/>
        <v>-1466.7219219164772</v>
      </c>
      <c r="AG112" s="127" t="str">
        <f t="shared" si="62"/>
        <v>Failed Aggregate MOE</v>
      </c>
      <c r="AH112" s="128" t="str">
        <f t="shared" si="63"/>
        <v>Failed PPC</v>
      </c>
      <c r="AI112" s="128" t="str">
        <f t="shared" si="64"/>
        <v>Failed Reduced Student Aggegate</v>
      </c>
      <c r="AJ112" s="128" t="str">
        <f t="shared" si="84"/>
        <v>Failed PPC</v>
      </c>
      <c r="AK112" s="129" t="str">
        <f t="shared" si="66"/>
        <v>Failed Local Test</v>
      </c>
      <c r="AL112" s="129" t="str">
        <f t="shared" si="65"/>
        <v>Failed Local per Pupil</v>
      </c>
      <c r="AM112" s="129" t="str">
        <f t="shared" si="67"/>
        <v>Failed Local Test</v>
      </c>
      <c r="AN112" s="129" t="str">
        <f t="shared" si="68"/>
        <v>Failed Local per Pupil</v>
      </c>
      <c r="AO112" s="129" t="str">
        <f>#VALUE!</f>
        <v>Did Not Meet MOE</v>
      </c>
      <c r="AP112" s="133">
        <v>-798069.99</v>
      </c>
    </row>
    <row r="113" spans="1:42" ht="15.75">
      <c r="A113" s="36" t="s">
        <v>216</v>
      </c>
      <c r="B113" s="37" t="s">
        <v>217</v>
      </c>
      <c r="C113" s="38">
        <f>+'2009 program exp'!U109</f>
        <v>2899242.3799999994</v>
      </c>
      <c r="D113" s="75">
        <f>+Local!I113</f>
        <v>46001.61000000001</v>
      </c>
      <c r="E113" s="38">
        <v>606845</v>
      </c>
      <c r="F113" s="38">
        <f t="shared" si="73"/>
        <v>2292397.3799999994</v>
      </c>
      <c r="G113" s="38">
        <f t="shared" si="57"/>
        <v>-560843.39</v>
      </c>
      <c r="H113" s="39">
        <v>618</v>
      </c>
      <c r="I113" s="38">
        <f t="shared" si="44"/>
        <v>3709.380873786407</v>
      </c>
      <c r="J113" s="40">
        <f t="shared" si="58"/>
        <v>-907.51357605178</v>
      </c>
      <c r="K113" s="40">
        <f t="shared" si="74"/>
        <v>2244175.4286407763</v>
      </c>
      <c r="L113" s="40">
        <f t="shared" si="75"/>
        <v>3631.3518262795733</v>
      </c>
      <c r="M113" s="40">
        <f t="shared" si="76"/>
        <v>-549045.7135113268</v>
      </c>
      <c r="N113" s="40">
        <f t="shared" si="77"/>
        <v>-888.4234846461599</v>
      </c>
      <c r="O113" s="38">
        <f>+'2010 program exp'!S109</f>
        <v>2755165.5100000002</v>
      </c>
      <c r="P113" s="119">
        <v>30216</v>
      </c>
      <c r="Q113" s="40">
        <f t="shared" si="59"/>
        <v>2785381.5100000002</v>
      </c>
      <c r="R113" s="41">
        <f>+Local!O113</f>
        <v>142894.55</v>
      </c>
      <c r="S113" s="41">
        <f t="shared" si="60"/>
        <v>173110.55</v>
      </c>
      <c r="T113" s="23">
        <v>605</v>
      </c>
      <c r="U113" s="41">
        <f t="shared" si="78"/>
        <v>4553.992578512397</v>
      </c>
      <c r="V113" s="41">
        <f t="shared" si="69"/>
        <v>4603.93638016529</v>
      </c>
      <c r="W113" s="40">
        <f t="shared" si="79"/>
        <v>236.1893388429752</v>
      </c>
      <c r="X113" s="40">
        <f t="shared" si="61"/>
        <v>286.13314049586774</v>
      </c>
      <c r="Y113" s="38">
        <f t="shared" si="80"/>
        <v>462768.1300000008</v>
      </c>
      <c r="Z113" s="38">
        <f t="shared" si="81"/>
        <v>844.61170472599</v>
      </c>
      <c r="AA113" s="38">
        <f t="shared" si="53"/>
        <v>541206.0813592239</v>
      </c>
      <c r="AB113" s="38">
        <f t="shared" si="70"/>
        <v>972.5845538857166</v>
      </c>
      <c r="AC113" s="38">
        <f t="shared" si="82"/>
        <v>703737.94</v>
      </c>
      <c r="AD113" s="38">
        <f t="shared" si="83"/>
        <v>1143.7029148947552</v>
      </c>
      <c r="AE113" s="38">
        <f t="shared" si="71"/>
        <v>722156.2635113269</v>
      </c>
      <c r="AF113" s="38">
        <f t="shared" si="72"/>
        <v>1174.5566251420275</v>
      </c>
      <c r="AG113" s="78" t="str">
        <f t="shared" si="62"/>
        <v>Met MOE</v>
      </c>
      <c r="AH113" s="42" t="str">
        <f t="shared" si="63"/>
        <v>Met MOE</v>
      </c>
      <c r="AI113" s="42" t="str">
        <f t="shared" si="64"/>
        <v>Met MOE</v>
      </c>
      <c r="AJ113" s="42" t="str">
        <f t="shared" si="84"/>
        <v>Met MOE</v>
      </c>
      <c r="AK113" s="43" t="str">
        <f t="shared" si="66"/>
        <v>Met MOE</v>
      </c>
      <c r="AL113" s="43" t="str">
        <f t="shared" si="65"/>
        <v>Met MOE</v>
      </c>
      <c r="AM113" s="43" t="str">
        <f t="shared" si="67"/>
        <v>Met MOE</v>
      </c>
      <c r="AN113" s="43" t="str">
        <f t="shared" si="68"/>
        <v>Met MOE</v>
      </c>
      <c r="AO113" s="43" t="str">
        <f>#VALUE!</f>
        <v>Met MOE</v>
      </c>
      <c r="AP113" s="134"/>
    </row>
    <row r="114" spans="1:42" ht="15.75">
      <c r="A114" s="36" t="s">
        <v>218</v>
      </c>
      <c r="B114" s="37" t="s">
        <v>219</v>
      </c>
      <c r="C114" s="38">
        <f>+'2009 program exp'!U110</f>
        <v>2124439.53</v>
      </c>
      <c r="D114" s="75">
        <f>+Local!I114</f>
        <v>199981.52999999974</v>
      </c>
      <c r="E114" s="38">
        <v>228638.5</v>
      </c>
      <c r="F114" s="38">
        <f t="shared" si="73"/>
        <v>1895801.0299999998</v>
      </c>
      <c r="G114" s="38">
        <f t="shared" si="57"/>
        <v>-28656.970000000263</v>
      </c>
      <c r="H114" s="39">
        <v>354</v>
      </c>
      <c r="I114" s="38">
        <f t="shared" si="44"/>
        <v>5355.370141242937</v>
      </c>
      <c r="J114" s="40">
        <f t="shared" si="58"/>
        <v>-80.95189265536797</v>
      </c>
      <c r="K114" s="40">
        <f t="shared" si="74"/>
        <v>1895801.0299999998</v>
      </c>
      <c r="L114" s="40">
        <f t="shared" si="75"/>
        <v>5355.370141242937</v>
      </c>
      <c r="M114" s="40">
        <f t="shared" si="76"/>
        <v>-28656.970000000263</v>
      </c>
      <c r="N114" s="40">
        <f t="shared" si="77"/>
        <v>-80.95189265536797</v>
      </c>
      <c r="O114" s="38">
        <f>+'2010 program exp'!S110</f>
        <v>2065889.43</v>
      </c>
      <c r="P114" s="119"/>
      <c r="Q114" s="40">
        <f t="shared" si="59"/>
        <v>2065889.43</v>
      </c>
      <c r="R114" s="41">
        <f>+Local!O114</f>
        <v>26093.46000000015</v>
      </c>
      <c r="S114" s="41">
        <f t="shared" si="60"/>
        <v>26093.46000000015</v>
      </c>
      <c r="T114" s="23">
        <v>359</v>
      </c>
      <c r="U114" s="41">
        <f t="shared" si="78"/>
        <v>5754.566657381615</v>
      </c>
      <c r="V114" s="41">
        <f t="shared" si="69"/>
        <v>5754.566657381615</v>
      </c>
      <c r="W114" s="40">
        <f t="shared" si="79"/>
        <v>72.68373259052966</v>
      </c>
      <c r="X114" s="40">
        <f t="shared" si="61"/>
        <v>72.68373259052966</v>
      </c>
      <c r="Y114" s="38">
        <f t="shared" si="80"/>
        <v>170088.40000000014</v>
      </c>
      <c r="Z114" s="38">
        <f t="shared" si="81"/>
        <v>399.1965161386779</v>
      </c>
      <c r="AA114" s="38">
        <f t="shared" si="53"/>
        <v>170088.40000000014</v>
      </c>
      <c r="AB114" s="38">
        <f t="shared" si="70"/>
        <v>399.1965161386779</v>
      </c>
      <c r="AC114" s="38">
        <f t="shared" si="82"/>
        <v>54750.430000000415</v>
      </c>
      <c r="AD114" s="38">
        <f t="shared" si="83"/>
        <v>153.63562524589764</v>
      </c>
      <c r="AE114" s="38">
        <f t="shared" si="71"/>
        <v>54750.430000000415</v>
      </c>
      <c r="AF114" s="38">
        <f t="shared" si="72"/>
        <v>153.63562524589764</v>
      </c>
      <c r="AG114" s="78" t="str">
        <f t="shared" si="62"/>
        <v>Met MOE</v>
      </c>
      <c r="AH114" s="42" t="str">
        <f t="shared" si="63"/>
        <v>Met MOE</v>
      </c>
      <c r="AI114" s="42" t="str">
        <f t="shared" si="64"/>
        <v>Met MOE</v>
      </c>
      <c r="AJ114" s="42" t="str">
        <f t="shared" si="84"/>
        <v>Met MOE</v>
      </c>
      <c r="AK114" s="43" t="str">
        <f t="shared" si="66"/>
        <v>Met MOE</v>
      </c>
      <c r="AL114" s="43" t="str">
        <f t="shared" si="65"/>
        <v>Met MOE</v>
      </c>
      <c r="AM114" s="43" t="str">
        <f t="shared" si="67"/>
        <v>Met MOE</v>
      </c>
      <c r="AN114" s="43" t="str">
        <f t="shared" si="68"/>
        <v>Met MOE</v>
      </c>
      <c r="AO114" s="43" t="str">
        <f>#VALUE!</f>
        <v>Met MOE</v>
      </c>
      <c r="AP114" s="134"/>
    </row>
    <row r="115" spans="1:42" ht="15.75">
      <c r="A115" s="131" t="s">
        <v>220</v>
      </c>
      <c r="B115" s="130" t="s">
        <v>221</v>
      </c>
      <c r="C115" s="118">
        <f>+'2009 program exp'!U111</f>
        <v>22531638.320000015</v>
      </c>
      <c r="D115" s="121">
        <f>+Local!I115</f>
        <v>7061574.720000014</v>
      </c>
      <c r="E115" s="118" t="s">
        <v>736</v>
      </c>
      <c r="F115" s="118">
        <f t="shared" si="73"/>
        <v>22531638.320000015</v>
      </c>
      <c r="G115" s="118">
        <f t="shared" si="57"/>
        <v>7061574.720000014</v>
      </c>
      <c r="H115" s="122">
        <v>2617</v>
      </c>
      <c r="I115" s="118">
        <f t="shared" si="44"/>
        <v>8609.720412686287</v>
      </c>
      <c r="J115" s="123">
        <f t="shared" si="58"/>
        <v>2698.3472372946176</v>
      </c>
      <c r="K115" s="123">
        <f t="shared" si="74"/>
        <v>22436931.395460468</v>
      </c>
      <c r="L115" s="123">
        <f t="shared" si="75"/>
        <v>8573.531293641752</v>
      </c>
      <c r="M115" s="123">
        <f t="shared" si="76"/>
        <v>7031892.900389773</v>
      </c>
      <c r="N115" s="123">
        <f t="shared" si="77"/>
        <v>2687.005311574235</v>
      </c>
      <c r="O115" s="118">
        <f>+'2010 program exp'!S111</f>
        <v>21483055.7</v>
      </c>
      <c r="P115" s="124"/>
      <c r="Q115" s="123">
        <f t="shared" si="59"/>
        <v>21483055.7</v>
      </c>
      <c r="R115" s="125">
        <f>+Local!O115</f>
        <v>3917939.6999999983</v>
      </c>
      <c r="S115" s="125">
        <f t="shared" si="60"/>
        <v>3917939.6999999983</v>
      </c>
      <c r="T115" s="126">
        <v>2606</v>
      </c>
      <c r="U115" s="125">
        <f t="shared" si="78"/>
        <v>8243.689831158865</v>
      </c>
      <c r="V115" s="125">
        <f t="shared" si="69"/>
        <v>8243.689831158865</v>
      </c>
      <c r="W115" s="123">
        <f t="shared" si="79"/>
        <v>1503.430429777436</v>
      </c>
      <c r="X115" s="123">
        <f t="shared" si="61"/>
        <v>1503.430429777436</v>
      </c>
      <c r="Y115" s="118">
        <f t="shared" si="80"/>
        <v>-1048582.620000016</v>
      </c>
      <c r="Z115" s="118">
        <f t="shared" si="81"/>
        <v>-366.0305815274223</v>
      </c>
      <c r="AA115" s="118">
        <f t="shared" si="53"/>
        <v>-953875.6954604685</v>
      </c>
      <c r="AB115" s="118">
        <f t="shared" si="70"/>
        <v>-329.84146248288744</v>
      </c>
      <c r="AC115" s="118">
        <f t="shared" si="82"/>
        <v>-3143635.0200000154</v>
      </c>
      <c r="AD115" s="118">
        <f t="shared" si="83"/>
        <v>-1194.9168075171815</v>
      </c>
      <c r="AE115" s="118">
        <f t="shared" si="71"/>
        <v>-3113953.2003897745</v>
      </c>
      <c r="AF115" s="118">
        <f t="shared" si="72"/>
        <v>-1183.5748817967988</v>
      </c>
      <c r="AG115" s="127" t="str">
        <f t="shared" si="62"/>
        <v>Failed Aggregate MOE</v>
      </c>
      <c r="AH115" s="128" t="str">
        <f t="shared" si="63"/>
        <v>Failed PPC</v>
      </c>
      <c r="AI115" s="128" t="str">
        <f t="shared" si="64"/>
        <v>Failed Reduced Student Aggegate</v>
      </c>
      <c r="AJ115" s="128" t="str">
        <f t="shared" si="84"/>
        <v>Failed PPC</v>
      </c>
      <c r="AK115" s="129" t="str">
        <f t="shared" si="66"/>
        <v>Failed Local Test</v>
      </c>
      <c r="AL115" s="129" t="str">
        <f t="shared" si="65"/>
        <v>Failed Local per Pupil</v>
      </c>
      <c r="AM115" s="129" t="str">
        <f t="shared" si="67"/>
        <v>Failed Local Test</v>
      </c>
      <c r="AN115" s="129" t="str">
        <f t="shared" si="68"/>
        <v>Failed Local per Pupil</v>
      </c>
      <c r="AO115" s="129" t="str">
        <f>#VALUE!</f>
        <v>Did Not Meet MOE</v>
      </c>
      <c r="AP115" s="133">
        <v>-953875.7</v>
      </c>
    </row>
    <row r="116" spans="1:42" ht="15.75">
      <c r="A116" s="36" t="s">
        <v>222</v>
      </c>
      <c r="B116" s="37" t="s">
        <v>223</v>
      </c>
      <c r="C116" s="38">
        <f>+'2009 program exp'!U112</f>
        <v>1819715.06</v>
      </c>
      <c r="D116" s="75">
        <f>+Local!I116</f>
        <v>84638.84</v>
      </c>
      <c r="E116" s="38">
        <v>408116.5</v>
      </c>
      <c r="F116" s="38">
        <f aca="true" t="shared" si="85" ref="F116:F147">IF(E116="did not meet",C116,C116-E116)</f>
        <v>1411598.56</v>
      </c>
      <c r="G116" s="38">
        <f t="shared" si="57"/>
        <v>-323477.66000000003</v>
      </c>
      <c r="H116" s="39">
        <v>420</v>
      </c>
      <c r="I116" s="38">
        <f t="shared" si="44"/>
        <v>3360.9489523809525</v>
      </c>
      <c r="J116" s="40">
        <f t="shared" si="58"/>
        <v>-770.1849047619048</v>
      </c>
      <c r="K116" s="40">
        <f t="shared" si="74"/>
        <v>1267077.755047619</v>
      </c>
      <c r="L116" s="40">
        <f t="shared" si="75"/>
        <v>3016.8517977324263</v>
      </c>
      <c r="M116" s="40">
        <f t="shared" si="76"/>
        <v>-290359.7090952381</v>
      </c>
      <c r="N116" s="40">
        <f t="shared" si="77"/>
        <v>-691.332640702948</v>
      </c>
      <c r="O116" s="38">
        <f>+'2010 program exp'!S112</f>
        <v>1817703.3599999999</v>
      </c>
      <c r="P116" s="119"/>
      <c r="Q116" s="40">
        <f t="shared" si="59"/>
        <v>1817703.3599999999</v>
      </c>
      <c r="R116" s="41">
        <f>+Local!O116</f>
        <v>108804.74</v>
      </c>
      <c r="S116" s="41">
        <f t="shared" si="60"/>
        <v>108804.74</v>
      </c>
      <c r="T116" s="23">
        <v>377</v>
      </c>
      <c r="U116" s="41">
        <f t="shared" si="78"/>
        <v>4821.494323607427</v>
      </c>
      <c r="V116" s="41">
        <f t="shared" si="69"/>
        <v>4821.494323607427</v>
      </c>
      <c r="W116" s="40">
        <f t="shared" si="79"/>
        <v>288.6067374005305</v>
      </c>
      <c r="X116" s="40">
        <f t="shared" si="61"/>
        <v>288.6067374005305</v>
      </c>
      <c r="Y116" s="38">
        <f t="shared" si="80"/>
        <v>406104.7999999998</v>
      </c>
      <c r="Z116" s="38">
        <f t="shared" si="81"/>
        <v>1460.5453712264743</v>
      </c>
      <c r="AA116" s="38">
        <f t="shared" si="53"/>
        <v>550625.6049523808</v>
      </c>
      <c r="AB116" s="38">
        <f t="shared" si="70"/>
        <v>1804.6425258750005</v>
      </c>
      <c r="AC116" s="38">
        <f t="shared" si="82"/>
        <v>432282.4</v>
      </c>
      <c r="AD116" s="38">
        <f t="shared" si="83"/>
        <v>1058.7916421624354</v>
      </c>
      <c r="AE116" s="38">
        <f t="shared" si="71"/>
        <v>399164.4490952381</v>
      </c>
      <c r="AF116" s="38">
        <f t="shared" si="72"/>
        <v>979.9393781034785</v>
      </c>
      <c r="AG116" s="78" t="str">
        <f t="shared" si="62"/>
        <v>Met MOE</v>
      </c>
      <c r="AH116" s="42" t="str">
        <f t="shared" si="63"/>
        <v>Met MOE</v>
      </c>
      <c r="AI116" s="42" t="str">
        <f t="shared" si="64"/>
        <v>Met MOE</v>
      </c>
      <c r="AJ116" s="42" t="str">
        <f t="shared" si="84"/>
        <v>Met MOE</v>
      </c>
      <c r="AK116" s="43" t="str">
        <f t="shared" si="66"/>
        <v>Met MOE</v>
      </c>
      <c r="AL116" s="43" t="str">
        <f t="shared" si="65"/>
        <v>Met MOE</v>
      </c>
      <c r="AM116" s="43" t="str">
        <f t="shared" si="67"/>
        <v>Met MOE</v>
      </c>
      <c r="AN116" s="43" t="str">
        <f t="shared" si="68"/>
        <v>Met MOE</v>
      </c>
      <c r="AO116" s="43" t="str">
        <f>#VALUE!</f>
        <v>Met MOE</v>
      </c>
      <c r="AP116" s="134"/>
    </row>
    <row r="117" spans="1:42" ht="15.75">
      <c r="A117" s="36" t="s">
        <v>224</v>
      </c>
      <c r="B117" s="37" t="s">
        <v>225</v>
      </c>
      <c r="C117" s="38">
        <f>+'2009 program exp'!U113</f>
        <v>3908025.1399999987</v>
      </c>
      <c r="D117" s="75">
        <f>+Local!I117</f>
        <v>1874669.1399999985</v>
      </c>
      <c r="E117" s="38">
        <v>439543.5</v>
      </c>
      <c r="F117" s="38">
        <f t="shared" si="85"/>
        <v>3468481.6399999987</v>
      </c>
      <c r="G117" s="38">
        <f t="shared" si="57"/>
        <v>1435125.6399999985</v>
      </c>
      <c r="H117" s="39">
        <v>480</v>
      </c>
      <c r="I117" s="38">
        <f t="shared" si="44"/>
        <v>7226.003416666664</v>
      </c>
      <c r="J117" s="40">
        <f t="shared" si="58"/>
        <v>2989.8450833333304</v>
      </c>
      <c r="K117" s="40">
        <f t="shared" si="74"/>
        <v>3468481.6399999987</v>
      </c>
      <c r="L117" s="40">
        <f t="shared" si="75"/>
        <v>7226.003416666664</v>
      </c>
      <c r="M117" s="40">
        <f t="shared" si="76"/>
        <v>1435125.6399999985</v>
      </c>
      <c r="N117" s="40">
        <f t="shared" si="77"/>
        <v>2989.8450833333304</v>
      </c>
      <c r="O117" s="38">
        <f>+'2010 program exp'!S113</f>
        <v>3703378.4799999995</v>
      </c>
      <c r="P117" s="119"/>
      <c r="Q117" s="40">
        <f t="shared" si="59"/>
        <v>3703378.4799999995</v>
      </c>
      <c r="R117" s="41">
        <f>+Local!O117</f>
        <v>1532343.48</v>
      </c>
      <c r="S117" s="41">
        <f t="shared" si="60"/>
        <v>1532343.48</v>
      </c>
      <c r="T117" s="23">
        <v>480</v>
      </c>
      <c r="U117" s="41">
        <f t="shared" si="78"/>
        <v>7715.371833333333</v>
      </c>
      <c r="V117" s="41">
        <f t="shared" si="69"/>
        <v>7715.371833333333</v>
      </c>
      <c r="W117" s="40">
        <f t="shared" si="79"/>
        <v>3192.38225</v>
      </c>
      <c r="X117" s="40">
        <f t="shared" si="61"/>
        <v>3192.38225</v>
      </c>
      <c r="Y117" s="38">
        <f t="shared" si="80"/>
        <v>234896.84000000078</v>
      </c>
      <c r="Z117" s="38">
        <f t="shared" si="81"/>
        <v>489.36841666666896</v>
      </c>
      <c r="AA117" s="38">
        <f t="shared" si="53"/>
        <v>234896.84000000078</v>
      </c>
      <c r="AB117" s="38">
        <f t="shared" si="70"/>
        <v>489.36841666666896</v>
      </c>
      <c r="AC117" s="38">
        <f t="shared" si="82"/>
        <v>97217.84000000148</v>
      </c>
      <c r="AD117" s="38">
        <f t="shared" si="83"/>
        <v>202.5371666666697</v>
      </c>
      <c r="AE117" s="38">
        <f t="shared" si="71"/>
        <v>97217.84000000148</v>
      </c>
      <c r="AF117" s="38">
        <f t="shared" si="72"/>
        <v>202.5371666666697</v>
      </c>
      <c r="AG117" s="78" t="str">
        <f t="shared" si="62"/>
        <v>Met MOE</v>
      </c>
      <c r="AH117" s="42" t="str">
        <f t="shared" si="63"/>
        <v>Met MOE</v>
      </c>
      <c r="AI117" s="42" t="str">
        <f t="shared" si="64"/>
        <v>Met MOE</v>
      </c>
      <c r="AJ117" s="42" t="str">
        <f t="shared" si="84"/>
        <v>Met MOE</v>
      </c>
      <c r="AK117" s="43" t="str">
        <f t="shared" si="66"/>
        <v>Met MOE</v>
      </c>
      <c r="AL117" s="43" t="str">
        <f t="shared" si="65"/>
        <v>Met MOE</v>
      </c>
      <c r="AM117" s="43" t="str">
        <f t="shared" si="67"/>
        <v>Met MOE</v>
      </c>
      <c r="AN117" s="43" t="str">
        <f t="shared" si="68"/>
        <v>Met MOE</v>
      </c>
      <c r="AO117" s="43" t="str">
        <f>#VALUE!</f>
        <v>Met MOE</v>
      </c>
      <c r="AP117" s="134"/>
    </row>
    <row r="118" spans="1:42" ht="15.75">
      <c r="A118" s="36" t="s">
        <v>226</v>
      </c>
      <c r="B118" s="37" t="s">
        <v>227</v>
      </c>
      <c r="C118" s="38">
        <f>+'2009 program exp'!U114</f>
        <v>2398515.27</v>
      </c>
      <c r="D118" s="75">
        <f>+Local!I118</f>
        <v>475948.2699999999</v>
      </c>
      <c r="E118" s="38">
        <v>335789</v>
      </c>
      <c r="F118" s="38">
        <f t="shared" si="85"/>
        <v>2062726.27</v>
      </c>
      <c r="G118" s="38">
        <f t="shared" si="57"/>
        <v>140159.2699999999</v>
      </c>
      <c r="H118" s="39">
        <v>350</v>
      </c>
      <c r="I118" s="38">
        <f t="shared" si="44"/>
        <v>5893.503628571429</v>
      </c>
      <c r="J118" s="40">
        <f t="shared" si="58"/>
        <v>400.45505714285684</v>
      </c>
      <c r="K118" s="40">
        <f t="shared" si="74"/>
        <v>2062726.27</v>
      </c>
      <c r="L118" s="40">
        <f t="shared" si="75"/>
        <v>5893.503628571429</v>
      </c>
      <c r="M118" s="40">
        <f t="shared" si="76"/>
        <v>140159.2699999999</v>
      </c>
      <c r="N118" s="40">
        <f t="shared" si="77"/>
        <v>400.45505714285684</v>
      </c>
      <c r="O118" s="38">
        <f>+'2010 program exp'!S114</f>
        <v>2166347.17</v>
      </c>
      <c r="P118" s="119"/>
      <c r="Q118" s="40">
        <f t="shared" si="59"/>
        <v>2166347.17</v>
      </c>
      <c r="R118" s="41">
        <f>+Local!O118</f>
        <v>0</v>
      </c>
      <c r="S118" s="41">
        <f t="shared" si="60"/>
        <v>0</v>
      </c>
      <c r="T118" s="23">
        <v>363</v>
      </c>
      <c r="U118" s="41">
        <f t="shared" si="78"/>
        <v>5967.898539944903</v>
      </c>
      <c r="V118" s="41">
        <f t="shared" si="69"/>
        <v>5967.898539944903</v>
      </c>
      <c r="W118" s="40">
        <f t="shared" si="79"/>
        <v>0</v>
      </c>
      <c r="X118" s="40">
        <f t="shared" si="61"/>
        <v>0</v>
      </c>
      <c r="Y118" s="38">
        <f t="shared" si="80"/>
        <v>103620.8999999999</v>
      </c>
      <c r="Z118" s="38">
        <f t="shared" si="81"/>
        <v>74.39491137347432</v>
      </c>
      <c r="AA118" s="38">
        <f t="shared" si="53"/>
        <v>103620.8999999999</v>
      </c>
      <c r="AB118" s="38">
        <f t="shared" si="70"/>
        <v>74.39491137347432</v>
      </c>
      <c r="AC118" s="38">
        <f t="shared" si="82"/>
        <v>-140159.2699999999</v>
      </c>
      <c r="AD118" s="38">
        <f t="shared" si="83"/>
        <v>-400.45505714285684</v>
      </c>
      <c r="AE118" s="38">
        <f t="shared" si="71"/>
        <v>-140159.2699999999</v>
      </c>
      <c r="AF118" s="38">
        <f t="shared" si="72"/>
        <v>-400.45505714285684</v>
      </c>
      <c r="AG118" s="78" t="str">
        <f t="shared" si="62"/>
        <v>Met MOE</v>
      </c>
      <c r="AH118" s="42" t="str">
        <f t="shared" si="63"/>
        <v>Met MOE</v>
      </c>
      <c r="AI118" s="42" t="str">
        <f t="shared" si="64"/>
        <v>Met MOE</v>
      </c>
      <c r="AJ118" s="42" t="str">
        <f t="shared" si="84"/>
        <v>Met MOE</v>
      </c>
      <c r="AK118" s="43" t="str">
        <f t="shared" si="66"/>
        <v>Failed Local Test</v>
      </c>
      <c r="AL118" s="43" t="str">
        <f t="shared" si="65"/>
        <v>Failed Local per Pupil</v>
      </c>
      <c r="AM118" s="43" t="str">
        <f t="shared" si="67"/>
        <v>Failed Local Test</v>
      </c>
      <c r="AN118" s="43" t="str">
        <f t="shared" si="68"/>
        <v>Failed Local per Pupil</v>
      </c>
      <c r="AO118" s="43" t="str">
        <f>#VALUE!</f>
        <v>Met MOE</v>
      </c>
      <c r="AP118" s="134"/>
    </row>
    <row r="119" spans="1:42" ht="15.75">
      <c r="A119" s="36" t="s">
        <v>228</v>
      </c>
      <c r="B119" s="37" t="s">
        <v>229</v>
      </c>
      <c r="C119" s="38">
        <f>+'2009 program exp'!U115</f>
        <v>1779026.96</v>
      </c>
      <c r="D119" s="75">
        <f>+Local!I119</f>
        <v>323362.9600000003</v>
      </c>
      <c r="E119" s="38">
        <v>332465</v>
      </c>
      <c r="F119" s="38">
        <f t="shared" si="85"/>
        <v>1446561.96</v>
      </c>
      <c r="G119" s="38">
        <f t="shared" si="57"/>
        <v>-9102.039999999688</v>
      </c>
      <c r="H119" s="39">
        <v>244</v>
      </c>
      <c r="I119" s="38">
        <f t="shared" si="44"/>
        <v>5928.532622950819</v>
      </c>
      <c r="J119" s="40">
        <f t="shared" si="58"/>
        <v>-37.30344262294954</v>
      </c>
      <c r="K119" s="40">
        <f t="shared" si="74"/>
        <v>1410990.764262295</v>
      </c>
      <c r="L119" s="40">
        <f t="shared" si="75"/>
        <v>5782.749033861865</v>
      </c>
      <c r="M119" s="40">
        <f t="shared" si="76"/>
        <v>-8878.21934426199</v>
      </c>
      <c r="N119" s="40">
        <f t="shared" si="77"/>
        <v>-36.38614485353275</v>
      </c>
      <c r="O119" s="38">
        <f>+'2010 program exp'!S115</f>
        <v>1939674.6099999999</v>
      </c>
      <c r="P119" s="119"/>
      <c r="Q119" s="40">
        <f t="shared" si="59"/>
        <v>1939674.6099999999</v>
      </c>
      <c r="R119" s="41">
        <f>+Local!O119</f>
        <v>282185.6099999998</v>
      </c>
      <c r="S119" s="41">
        <f t="shared" si="60"/>
        <v>282185.6099999998</v>
      </c>
      <c r="T119" s="23">
        <v>238</v>
      </c>
      <c r="U119" s="41">
        <f t="shared" si="78"/>
        <v>8149.893319327731</v>
      </c>
      <c r="V119" s="41">
        <f t="shared" si="69"/>
        <v>8149.893319327731</v>
      </c>
      <c r="W119" s="40">
        <f t="shared" si="79"/>
        <v>1185.653823529411</v>
      </c>
      <c r="X119" s="40">
        <f t="shared" si="61"/>
        <v>1185.653823529411</v>
      </c>
      <c r="Y119" s="38">
        <f t="shared" si="80"/>
        <v>493112.6499999999</v>
      </c>
      <c r="Z119" s="38">
        <f t="shared" si="81"/>
        <v>2221.3606963769116</v>
      </c>
      <c r="AA119" s="38">
        <f t="shared" si="53"/>
        <v>528683.8457377048</v>
      </c>
      <c r="AB119" s="38">
        <f t="shared" si="70"/>
        <v>2367.1442854658653</v>
      </c>
      <c r="AC119" s="38">
        <f t="shared" si="82"/>
        <v>291287.6499999995</v>
      </c>
      <c r="AD119" s="38">
        <f t="shared" si="83"/>
        <v>1222.9572661523605</v>
      </c>
      <c r="AE119" s="38">
        <f t="shared" si="71"/>
        <v>291063.8293442618</v>
      </c>
      <c r="AF119" s="38">
        <f t="shared" si="72"/>
        <v>1222.0399683829437</v>
      </c>
      <c r="AG119" s="78" t="str">
        <f t="shared" si="62"/>
        <v>Met MOE</v>
      </c>
      <c r="AH119" s="42" t="str">
        <f t="shared" si="63"/>
        <v>Met MOE</v>
      </c>
      <c r="AI119" s="42" t="str">
        <f t="shared" si="64"/>
        <v>Met MOE</v>
      </c>
      <c r="AJ119" s="42" t="str">
        <f t="shared" si="84"/>
        <v>Met MOE</v>
      </c>
      <c r="AK119" s="43" t="str">
        <f t="shared" si="66"/>
        <v>Met MOE</v>
      </c>
      <c r="AL119" s="43" t="str">
        <f t="shared" si="65"/>
        <v>Met MOE</v>
      </c>
      <c r="AM119" s="43" t="str">
        <f t="shared" si="67"/>
        <v>Met MOE</v>
      </c>
      <c r="AN119" s="43" t="str">
        <f t="shared" si="68"/>
        <v>Met MOE</v>
      </c>
      <c r="AO119" s="43" t="str">
        <f>#VALUE!</f>
        <v>Met MOE</v>
      </c>
      <c r="AP119" s="134"/>
    </row>
    <row r="120" spans="1:42" ht="15.75">
      <c r="A120" s="36" t="s">
        <v>230</v>
      </c>
      <c r="B120" s="37" t="s">
        <v>231</v>
      </c>
      <c r="C120" s="38">
        <f>+'2009 program exp'!U116</f>
        <v>7200174.569999999</v>
      </c>
      <c r="D120" s="75">
        <f>+Local!I120</f>
        <v>676994.5700000001</v>
      </c>
      <c r="E120" s="38">
        <v>710387.5</v>
      </c>
      <c r="F120" s="38">
        <f t="shared" si="85"/>
        <v>6489787.069999999</v>
      </c>
      <c r="G120" s="38">
        <f t="shared" si="57"/>
        <v>-33392.929999999935</v>
      </c>
      <c r="H120" s="39">
        <v>1082</v>
      </c>
      <c r="I120" s="38">
        <f t="shared" si="44"/>
        <v>5997.954778188539</v>
      </c>
      <c r="J120" s="40">
        <f t="shared" si="58"/>
        <v>-30.862227356746704</v>
      </c>
      <c r="K120" s="40">
        <f t="shared" si="74"/>
        <v>6291854.562319778</v>
      </c>
      <c r="L120" s="40">
        <f t="shared" si="75"/>
        <v>5815.022700850072</v>
      </c>
      <c r="M120" s="40">
        <f t="shared" si="76"/>
        <v>-32374.476497227293</v>
      </c>
      <c r="N120" s="40">
        <f t="shared" si="77"/>
        <v>-29.920957945681415</v>
      </c>
      <c r="O120" s="38">
        <f>+'2010 program exp'!S116</f>
        <v>6245820.900000001</v>
      </c>
      <c r="P120" s="119"/>
      <c r="Q120" s="40">
        <f t="shared" si="59"/>
        <v>6245820.900000001</v>
      </c>
      <c r="R120" s="41">
        <f>+Local!O120</f>
        <v>536790.65</v>
      </c>
      <c r="S120" s="41">
        <f t="shared" si="60"/>
        <v>536790.65</v>
      </c>
      <c r="T120" s="23">
        <v>1049</v>
      </c>
      <c r="U120" s="41">
        <f t="shared" si="78"/>
        <v>5954.071401334606</v>
      </c>
      <c r="V120" s="41">
        <f t="shared" si="69"/>
        <v>5954.071401334606</v>
      </c>
      <c r="W120" s="40">
        <f t="shared" si="79"/>
        <v>511.71653956148714</v>
      </c>
      <c r="X120" s="40">
        <f t="shared" si="61"/>
        <v>511.71653956148714</v>
      </c>
      <c r="Y120" s="38">
        <f t="shared" si="80"/>
        <v>-243966.16999999806</v>
      </c>
      <c r="Z120" s="38">
        <f t="shared" si="81"/>
        <v>-43.88337685393344</v>
      </c>
      <c r="AA120" s="38">
        <f t="shared" si="53"/>
        <v>-46033.6623197766</v>
      </c>
      <c r="AB120" s="38">
        <f t="shared" si="70"/>
        <v>139.04870048453358</v>
      </c>
      <c r="AC120" s="38">
        <f t="shared" si="82"/>
        <v>570183.58</v>
      </c>
      <c r="AD120" s="38">
        <f t="shared" si="83"/>
        <v>542.5787669182339</v>
      </c>
      <c r="AE120" s="38">
        <f t="shared" si="71"/>
        <v>569165.1264972273</v>
      </c>
      <c r="AF120" s="38">
        <f t="shared" si="72"/>
        <v>541.6374975071685</v>
      </c>
      <c r="AG120" s="78" t="str">
        <f t="shared" si="62"/>
        <v>Failed Aggregate MOE</v>
      </c>
      <c r="AH120" s="42" t="str">
        <f t="shared" si="63"/>
        <v>Failed PPC</v>
      </c>
      <c r="AI120" s="42" t="str">
        <f t="shared" si="64"/>
        <v>Failed Reduced Student Aggegate</v>
      </c>
      <c r="AJ120" s="42" t="str">
        <f t="shared" si="84"/>
        <v>Met MOE</v>
      </c>
      <c r="AK120" s="43" t="str">
        <f t="shared" si="66"/>
        <v>Met MOE</v>
      </c>
      <c r="AL120" s="43" t="str">
        <f t="shared" si="65"/>
        <v>Met MOE</v>
      </c>
      <c r="AM120" s="43" t="str">
        <f t="shared" si="67"/>
        <v>Met MOE</v>
      </c>
      <c r="AN120" s="43" t="str">
        <f t="shared" si="68"/>
        <v>Met MOE</v>
      </c>
      <c r="AO120" s="43" t="str">
        <f>#VALUE!</f>
        <v>Met MOE</v>
      </c>
      <c r="AP120" s="134"/>
    </row>
    <row r="121" spans="1:42" ht="15.75">
      <c r="A121" s="36" t="s">
        <v>232</v>
      </c>
      <c r="B121" s="37" t="s">
        <v>233</v>
      </c>
      <c r="C121" s="38">
        <f>+'2009 program exp'!U117</f>
        <v>1278119.2799999998</v>
      </c>
      <c r="D121" s="75">
        <f>+Local!I121</f>
        <v>228801.28</v>
      </c>
      <c r="E121" s="38">
        <v>152499.5</v>
      </c>
      <c r="F121" s="38">
        <f t="shared" si="85"/>
        <v>1125619.7799999998</v>
      </c>
      <c r="G121" s="38">
        <f t="shared" si="57"/>
        <v>76301.78</v>
      </c>
      <c r="H121" s="39">
        <v>228</v>
      </c>
      <c r="I121" s="38">
        <f t="shared" si="44"/>
        <v>4936.9288596491215</v>
      </c>
      <c r="J121" s="40">
        <f t="shared" si="58"/>
        <v>334.6569298245614</v>
      </c>
      <c r="K121" s="40">
        <f t="shared" si="74"/>
        <v>1002196.5585087717</v>
      </c>
      <c r="L121" s="40">
        <f t="shared" si="75"/>
        <v>4395.598940827946</v>
      </c>
      <c r="M121" s="40">
        <f t="shared" si="76"/>
        <v>67935.35675438597</v>
      </c>
      <c r="N121" s="40">
        <f t="shared" si="77"/>
        <v>297.9620910280086</v>
      </c>
      <c r="O121" s="38">
        <f>+'2010 program exp'!S117</f>
        <v>1170179.01</v>
      </c>
      <c r="P121" s="119"/>
      <c r="Q121" s="40">
        <f t="shared" si="59"/>
        <v>1170179.01</v>
      </c>
      <c r="R121" s="41">
        <f>+Local!O121</f>
        <v>43942.009999999966</v>
      </c>
      <c r="S121" s="41">
        <f t="shared" si="60"/>
        <v>43942.009999999966</v>
      </c>
      <c r="T121" s="23">
        <v>203</v>
      </c>
      <c r="U121" s="41">
        <f t="shared" si="78"/>
        <v>5764.428620689655</v>
      </c>
      <c r="V121" s="41">
        <f t="shared" si="69"/>
        <v>5764.428620689655</v>
      </c>
      <c r="W121" s="40">
        <f t="shared" si="79"/>
        <v>216.4631034482757</v>
      </c>
      <c r="X121" s="40">
        <f t="shared" si="61"/>
        <v>216.4631034482757</v>
      </c>
      <c r="Y121" s="38">
        <f t="shared" si="80"/>
        <v>44559.230000000214</v>
      </c>
      <c r="Z121" s="38">
        <f t="shared" si="81"/>
        <v>827.4997610405335</v>
      </c>
      <c r="AA121" s="38">
        <f t="shared" si="53"/>
        <v>167982.4514912283</v>
      </c>
      <c r="AB121" s="38">
        <f t="shared" si="70"/>
        <v>1368.8296798617093</v>
      </c>
      <c r="AC121" s="38">
        <f t="shared" si="82"/>
        <v>-32359.770000000033</v>
      </c>
      <c r="AD121" s="38">
        <f t="shared" si="83"/>
        <v>-118.19382637628573</v>
      </c>
      <c r="AE121" s="38">
        <f t="shared" si="71"/>
        <v>-23993.346754386002</v>
      </c>
      <c r="AF121" s="38">
        <f t="shared" si="72"/>
        <v>-81.49898757973293</v>
      </c>
      <c r="AG121" s="78" t="str">
        <f t="shared" si="62"/>
        <v>Met MOE</v>
      </c>
      <c r="AH121" s="42" t="str">
        <f t="shared" si="63"/>
        <v>Met MOE</v>
      </c>
      <c r="AI121" s="42" t="str">
        <f t="shared" si="64"/>
        <v>Met MOE</v>
      </c>
      <c r="AJ121" s="42" t="str">
        <f t="shared" si="84"/>
        <v>Met MOE</v>
      </c>
      <c r="AK121" s="43" t="str">
        <f t="shared" si="66"/>
        <v>Failed Local Test</v>
      </c>
      <c r="AL121" s="43" t="str">
        <f t="shared" si="65"/>
        <v>Failed Local per Pupil</v>
      </c>
      <c r="AM121" s="43" t="str">
        <f t="shared" si="67"/>
        <v>Failed Local Test</v>
      </c>
      <c r="AN121" s="43" t="str">
        <f t="shared" si="68"/>
        <v>Failed Local per Pupil</v>
      </c>
      <c r="AO121" s="43" t="str">
        <f>#VALUE!</f>
        <v>Met MOE</v>
      </c>
      <c r="AP121" s="134"/>
    </row>
    <row r="122" spans="1:42" ht="15.75">
      <c r="A122" s="36" t="s">
        <v>234</v>
      </c>
      <c r="B122" s="37" t="s">
        <v>235</v>
      </c>
      <c r="C122" s="38">
        <f>+'2009 program exp'!U118</f>
        <v>3517360.6399999997</v>
      </c>
      <c r="D122" s="75">
        <f>+Local!I122</f>
        <v>1935545.2899999996</v>
      </c>
      <c r="E122" s="38">
        <v>303874</v>
      </c>
      <c r="F122" s="38">
        <f t="shared" si="85"/>
        <v>3213486.6399999997</v>
      </c>
      <c r="G122" s="38">
        <f t="shared" si="57"/>
        <v>1631671.2899999996</v>
      </c>
      <c r="H122" s="39">
        <v>382</v>
      </c>
      <c r="I122" s="38">
        <f t="shared" si="44"/>
        <v>8412.268691099476</v>
      </c>
      <c r="J122" s="40">
        <f t="shared" si="58"/>
        <v>4271.390811518323</v>
      </c>
      <c r="K122" s="40">
        <f t="shared" si="74"/>
        <v>3213486.6399999997</v>
      </c>
      <c r="L122" s="40">
        <f t="shared" si="75"/>
        <v>8412.268691099476</v>
      </c>
      <c r="M122" s="40">
        <f t="shared" si="76"/>
        <v>1631671.2899999996</v>
      </c>
      <c r="N122" s="40">
        <f t="shared" si="77"/>
        <v>4271.390811518323</v>
      </c>
      <c r="O122" s="38">
        <f>+'2010 program exp'!S118</f>
        <v>3319722.64</v>
      </c>
      <c r="P122" s="119"/>
      <c r="Q122" s="40">
        <f t="shared" si="59"/>
        <v>3319722.64</v>
      </c>
      <c r="R122" s="41">
        <f>+Local!O122</f>
        <v>1608865.64</v>
      </c>
      <c r="S122" s="41">
        <f t="shared" si="60"/>
        <v>1608865.64</v>
      </c>
      <c r="T122" s="23">
        <v>387</v>
      </c>
      <c r="U122" s="41">
        <f t="shared" si="78"/>
        <v>8578.094677002584</v>
      </c>
      <c r="V122" s="41">
        <f t="shared" si="69"/>
        <v>8578.094677002584</v>
      </c>
      <c r="W122" s="40">
        <f t="shared" si="79"/>
        <v>4157.275555555555</v>
      </c>
      <c r="X122" s="40">
        <f t="shared" si="61"/>
        <v>4157.275555555555</v>
      </c>
      <c r="Y122" s="38">
        <f t="shared" si="80"/>
        <v>106236.00000000047</v>
      </c>
      <c r="Z122" s="38">
        <f t="shared" si="81"/>
        <v>165.82598590310772</v>
      </c>
      <c r="AA122" s="38">
        <f t="shared" si="53"/>
        <v>106236.00000000047</v>
      </c>
      <c r="AB122" s="38">
        <f t="shared" si="70"/>
        <v>165.82598590310772</v>
      </c>
      <c r="AC122" s="38">
        <f t="shared" si="82"/>
        <v>-22805.649999999674</v>
      </c>
      <c r="AD122" s="38">
        <f t="shared" si="83"/>
        <v>-114.11525596276806</v>
      </c>
      <c r="AE122" s="38">
        <f t="shared" si="71"/>
        <v>-22805.649999999674</v>
      </c>
      <c r="AF122" s="38">
        <f t="shared" si="72"/>
        <v>-114.11525596276806</v>
      </c>
      <c r="AG122" s="78" t="str">
        <f t="shared" si="62"/>
        <v>Met MOE</v>
      </c>
      <c r="AH122" s="42" t="str">
        <f t="shared" si="63"/>
        <v>Met MOE</v>
      </c>
      <c r="AI122" s="42" t="str">
        <f t="shared" si="64"/>
        <v>Met MOE</v>
      </c>
      <c r="AJ122" s="42" t="str">
        <f t="shared" si="84"/>
        <v>Met MOE</v>
      </c>
      <c r="AK122" s="43" t="str">
        <f t="shared" si="66"/>
        <v>Failed Local Test</v>
      </c>
      <c r="AL122" s="43" t="str">
        <f t="shared" si="65"/>
        <v>Failed Local per Pupil</v>
      </c>
      <c r="AM122" s="43" t="str">
        <f t="shared" si="67"/>
        <v>Failed Local Test</v>
      </c>
      <c r="AN122" s="43" t="str">
        <f t="shared" si="68"/>
        <v>Failed Local per Pupil</v>
      </c>
      <c r="AO122" s="43" t="str">
        <f>#VALUE!</f>
        <v>Met MOE</v>
      </c>
      <c r="AP122" s="134"/>
    </row>
    <row r="123" spans="1:42" ht="15.75">
      <c r="A123" s="36" t="s">
        <v>236</v>
      </c>
      <c r="B123" s="37" t="s">
        <v>237</v>
      </c>
      <c r="C123" s="38">
        <f>+'2009 program exp'!U119</f>
        <v>196102.81</v>
      </c>
      <c r="D123" s="75">
        <f>+Local!I123</f>
        <v>47832.359999999986</v>
      </c>
      <c r="E123" s="38">
        <v>31582</v>
      </c>
      <c r="F123" s="38">
        <f t="shared" si="85"/>
        <v>164520.81</v>
      </c>
      <c r="G123" s="38">
        <f t="shared" si="57"/>
        <v>16250.359999999986</v>
      </c>
      <c r="H123" s="39">
        <v>32</v>
      </c>
      <c r="I123" s="38">
        <f t="shared" si="44"/>
        <v>5141.2753125</v>
      </c>
      <c r="J123" s="40">
        <f t="shared" si="58"/>
        <v>507.82374999999956</v>
      </c>
      <c r="K123" s="40">
        <f t="shared" si="74"/>
        <v>164520.81</v>
      </c>
      <c r="L123" s="40">
        <f t="shared" si="75"/>
        <v>5141.2753125</v>
      </c>
      <c r="M123" s="40">
        <f t="shared" si="76"/>
        <v>16250.359999999986</v>
      </c>
      <c r="N123" s="40">
        <f t="shared" si="77"/>
        <v>507.82374999999956</v>
      </c>
      <c r="O123" s="38">
        <f>+'2010 program exp'!S119</f>
        <v>207023.11</v>
      </c>
      <c r="P123" s="119"/>
      <c r="Q123" s="40">
        <f t="shared" si="59"/>
        <v>207023.11</v>
      </c>
      <c r="R123" s="41">
        <f>+Local!O123</f>
        <v>0</v>
      </c>
      <c r="S123" s="41">
        <f t="shared" si="60"/>
        <v>0</v>
      </c>
      <c r="T123" s="23">
        <v>53</v>
      </c>
      <c r="U123" s="41">
        <f t="shared" si="78"/>
        <v>3906.096415094339</v>
      </c>
      <c r="V123" s="41">
        <f t="shared" si="69"/>
        <v>3906.096415094339</v>
      </c>
      <c r="W123" s="40">
        <f t="shared" si="79"/>
        <v>0</v>
      </c>
      <c r="X123" s="40">
        <f t="shared" si="61"/>
        <v>0</v>
      </c>
      <c r="Y123" s="38">
        <f t="shared" si="80"/>
        <v>42502.29999999999</v>
      </c>
      <c r="Z123" s="38">
        <f t="shared" si="81"/>
        <v>-1235.1788974056608</v>
      </c>
      <c r="AA123" s="38">
        <f t="shared" si="53"/>
        <v>42502.29999999999</v>
      </c>
      <c r="AB123" s="38">
        <f t="shared" si="70"/>
        <v>-1235.1788974056608</v>
      </c>
      <c r="AC123" s="38">
        <f t="shared" si="82"/>
        <v>-16250.359999999986</v>
      </c>
      <c r="AD123" s="38">
        <f t="shared" si="83"/>
        <v>-507.82374999999956</v>
      </c>
      <c r="AE123" s="38">
        <f t="shared" si="71"/>
        <v>-16250.359999999986</v>
      </c>
      <c r="AF123" s="38">
        <f t="shared" si="72"/>
        <v>-507.82374999999956</v>
      </c>
      <c r="AG123" s="78" t="str">
        <f t="shared" si="62"/>
        <v>Met MOE</v>
      </c>
      <c r="AH123" s="42" t="str">
        <f t="shared" si="63"/>
        <v>Failed PPC</v>
      </c>
      <c r="AI123" s="42" t="str">
        <f t="shared" si="64"/>
        <v>Met MOE</v>
      </c>
      <c r="AJ123" s="42" t="str">
        <f t="shared" si="84"/>
        <v>Failed PPC</v>
      </c>
      <c r="AK123" s="43" t="str">
        <f t="shared" si="66"/>
        <v>Failed Local Test</v>
      </c>
      <c r="AL123" s="43" t="str">
        <f t="shared" si="65"/>
        <v>Failed Local per Pupil</v>
      </c>
      <c r="AM123" s="43" t="str">
        <f t="shared" si="67"/>
        <v>Failed Local Test</v>
      </c>
      <c r="AN123" s="43" t="str">
        <f t="shared" si="68"/>
        <v>Failed Local per Pupil</v>
      </c>
      <c r="AO123" s="43" t="str">
        <f>#VALUE!</f>
        <v>Met MOE</v>
      </c>
      <c r="AP123" s="134"/>
    </row>
    <row r="124" spans="1:42" ht="15.75">
      <c r="A124" s="36" t="s">
        <v>238</v>
      </c>
      <c r="B124" s="37" t="s">
        <v>239</v>
      </c>
      <c r="C124" s="38">
        <f>+'2009 program exp'!U120</f>
        <v>1917583.57</v>
      </c>
      <c r="D124" s="75">
        <f>+Local!I124</f>
        <v>1207106.5700000005</v>
      </c>
      <c r="E124" s="38">
        <v>217898</v>
      </c>
      <c r="F124" s="38">
        <f t="shared" si="85"/>
        <v>1699685.57</v>
      </c>
      <c r="G124" s="38">
        <f t="shared" si="57"/>
        <v>989208.5700000005</v>
      </c>
      <c r="H124" s="39">
        <v>230</v>
      </c>
      <c r="I124" s="38">
        <f t="shared" si="44"/>
        <v>7389.937260869566</v>
      </c>
      <c r="J124" s="40">
        <f t="shared" si="58"/>
        <v>4300.906826086959</v>
      </c>
      <c r="K124" s="40">
        <f t="shared" si="74"/>
        <v>1699685.57</v>
      </c>
      <c r="L124" s="40">
        <f t="shared" si="75"/>
        <v>7389.937260869566</v>
      </c>
      <c r="M124" s="40">
        <f t="shared" si="76"/>
        <v>989208.5700000005</v>
      </c>
      <c r="N124" s="40">
        <f t="shared" si="77"/>
        <v>4300.906826086959</v>
      </c>
      <c r="O124" s="38">
        <f>+'2010 program exp'!S120</f>
        <v>1832812.6300000001</v>
      </c>
      <c r="P124" s="119"/>
      <c r="Q124" s="40">
        <f t="shared" si="59"/>
        <v>1832812.6300000001</v>
      </c>
      <c r="R124" s="41">
        <f>+Local!O124</f>
        <v>925931.6300000001</v>
      </c>
      <c r="S124" s="41">
        <f t="shared" si="60"/>
        <v>925931.6300000001</v>
      </c>
      <c r="T124" s="23">
        <v>274</v>
      </c>
      <c r="U124" s="41">
        <f t="shared" si="78"/>
        <v>6689.097189781022</v>
      </c>
      <c r="V124" s="41">
        <f t="shared" si="69"/>
        <v>6689.097189781022</v>
      </c>
      <c r="W124" s="40">
        <f t="shared" si="79"/>
        <v>3379.312518248176</v>
      </c>
      <c r="X124" s="40">
        <f t="shared" si="61"/>
        <v>3379.312518248176</v>
      </c>
      <c r="Y124" s="38">
        <f t="shared" si="80"/>
        <v>133127.06000000006</v>
      </c>
      <c r="Z124" s="38">
        <f t="shared" si="81"/>
        <v>-700.8400710885435</v>
      </c>
      <c r="AA124" s="38">
        <f t="shared" si="53"/>
        <v>133127.06000000006</v>
      </c>
      <c r="AB124" s="38">
        <f t="shared" si="70"/>
        <v>-700.8400710885435</v>
      </c>
      <c r="AC124" s="38">
        <f t="shared" si="82"/>
        <v>-63276.94000000041</v>
      </c>
      <c r="AD124" s="38">
        <f t="shared" si="83"/>
        <v>-921.5943078387832</v>
      </c>
      <c r="AE124" s="38">
        <f t="shared" si="71"/>
        <v>-63276.94000000041</v>
      </c>
      <c r="AF124" s="38">
        <f t="shared" si="72"/>
        <v>-921.5943078387832</v>
      </c>
      <c r="AG124" s="78" t="str">
        <f t="shared" si="62"/>
        <v>Met MOE</v>
      </c>
      <c r="AH124" s="42" t="str">
        <f t="shared" si="63"/>
        <v>Failed PPC</v>
      </c>
      <c r="AI124" s="42" t="str">
        <f t="shared" si="64"/>
        <v>Met MOE</v>
      </c>
      <c r="AJ124" s="42" t="str">
        <f t="shared" si="84"/>
        <v>Failed PPC</v>
      </c>
      <c r="AK124" s="43" t="str">
        <f t="shared" si="66"/>
        <v>Failed Local Test</v>
      </c>
      <c r="AL124" s="43" t="str">
        <f t="shared" si="65"/>
        <v>Failed Local per Pupil</v>
      </c>
      <c r="AM124" s="43" t="str">
        <f t="shared" si="67"/>
        <v>Failed Local Test</v>
      </c>
      <c r="AN124" s="43" t="str">
        <f t="shared" si="68"/>
        <v>Failed Local per Pupil</v>
      </c>
      <c r="AO124" s="43" t="str">
        <f>#VALUE!</f>
        <v>Met MOE</v>
      </c>
      <c r="AP124" s="134"/>
    </row>
    <row r="125" spans="1:42" ht="15.75">
      <c r="A125" s="36" t="s">
        <v>240</v>
      </c>
      <c r="B125" s="37" t="s">
        <v>241</v>
      </c>
      <c r="C125" s="38">
        <f>+'2009 program exp'!U121</f>
        <v>994233.36</v>
      </c>
      <c r="D125" s="75">
        <f>+Local!I125</f>
        <v>78038.36000000002</v>
      </c>
      <c r="E125" s="38">
        <v>147659.5</v>
      </c>
      <c r="F125" s="38">
        <f t="shared" si="85"/>
        <v>846573.86</v>
      </c>
      <c r="G125" s="38">
        <f t="shared" si="57"/>
        <v>-69621.13999999998</v>
      </c>
      <c r="H125" s="39">
        <v>163</v>
      </c>
      <c r="I125" s="38">
        <f t="shared" si="44"/>
        <v>5193.704662576687</v>
      </c>
      <c r="J125" s="40">
        <f t="shared" si="58"/>
        <v>-427.1235582822085</v>
      </c>
      <c r="K125" s="40">
        <f t="shared" si="74"/>
        <v>695956.4247852761</v>
      </c>
      <c r="L125" s="40">
        <f t="shared" si="75"/>
        <v>4269.67131770108</v>
      </c>
      <c r="M125" s="40">
        <f t="shared" si="76"/>
        <v>-57234.55680981594</v>
      </c>
      <c r="N125" s="40">
        <f t="shared" si="77"/>
        <v>-351.13225036696895</v>
      </c>
      <c r="O125" s="38">
        <f>+'2010 program exp'!S121</f>
        <v>873487.03</v>
      </c>
      <c r="P125" s="119"/>
      <c r="Q125" s="40">
        <f t="shared" si="59"/>
        <v>873487.03</v>
      </c>
      <c r="R125" s="41">
        <f>+Local!O125</f>
        <v>9383.69</v>
      </c>
      <c r="S125" s="41">
        <f t="shared" si="60"/>
        <v>9383.69</v>
      </c>
      <c r="T125" s="23">
        <v>134</v>
      </c>
      <c r="U125" s="41">
        <f t="shared" si="78"/>
        <v>6518.559925373134</v>
      </c>
      <c r="V125" s="41">
        <f t="shared" si="69"/>
        <v>6518.559925373134</v>
      </c>
      <c r="W125" s="40">
        <f t="shared" si="79"/>
        <v>70.02753731343284</v>
      </c>
      <c r="X125" s="40">
        <f t="shared" si="61"/>
        <v>70.02753731343284</v>
      </c>
      <c r="Y125" s="38">
        <f t="shared" si="80"/>
        <v>26913.170000000042</v>
      </c>
      <c r="Z125" s="38">
        <f t="shared" si="81"/>
        <v>1324.8552627964473</v>
      </c>
      <c r="AA125" s="38">
        <f t="shared" si="53"/>
        <v>177530.60521472397</v>
      </c>
      <c r="AB125" s="38">
        <f t="shared" si="70"/>
        <v>2248.8886076720546</v>
      </c>
      <c r="AC125" s="38">
        <f t="shared" si="82"/>
        <v>79004.82999999999</v>
      </c>
      <c r="AD125" s="38">
        <f t="shared" si="83"/>
        <v>497.1510955956413</v>
      </c>
      <c r="AE125" s="38">
        <f t="shared" si="71"/>
        <v>66618.24680981594</v>
      </c>
      <c r="AF125" s="38">
        <f t="shared" si="72"/>
        <v>421.1597876804018</v>
      </c>
      <c r="AG125" s="78" t="str">
        <f t="shared" si="62"/>
        <v>Met MOE</v>
      </c>
      <c r="AH125" s="42" t="str">
        <f t="shared" si="63"/>
        <v>Met MOE</v>
      </c>
      <c r="AI125" s="42" t="str">
        <f t="shared" si="64"/>
        <v>Met MOE</v>
      </c>
      <c r="AJ125" s="42" t="str">
        <f t="shared" si="84"/>
        <v>Met MOE</v>
      </c>
      <c r="AK125" s="43" t="str">
        <f t="shared" si="66"/>
        <v>Met MOE</v>
      </c>
      <c r="AL125" s="43" t="str">
        <f t="shared" si="65"/>
        <v>Met MOE</v>
      </c>
      <c r="AM125" s="43" t="str">
        <f t="shared" si="67"/>
        <v>Met MOE</v>
      </c>
      <c r="AN125" s="43" t="str">
        <f t="shared" si="68"/>
        <v>Met MOE</v>
      </c>
      <c r="AO125" s="43" t="str">
        <f>#VALUE!</f>
        <v>Met MOE</v>
      </c>
      <c r="AP125" s="134"/>
    </row>
    <row r="126" spans="1:42" ht="15.75">
      <c r="A126" s="36" t="s">
        <v>242</v>
      </c>
      <c r="B126" s="37" t="s">
        <v>243</v>
      </c>
      <c r="C126" s="38">
        <f>+'2009 program exp'!U122</f>
        <v>20000827.550000012</v>
      </c>
      <c r="D126" s="75">
        <f>+Local!I126</f>
        <v>5782263.550000013</v>
      </c>
      <c r="E126" s="38">
        <v>3340149</v>
      </c>
      <c r="F126" s="38">
        <f t="shared" si="85"/>
        <v>16660678.550000012</v>
      </c>
      <c r="G126" s="38">
        <f t="shared" si="57"/>
        <v>2442114.550000013</v>
      </c>
      <c r="H126" s="39">
        <v>3166</v>
      </c>
      <c r="I126" s="38">
        <f t="shared" si="44"/>
        <v>5262.374778900825</v>
      </c>
      <c r="J126" s="40">
        <f t="shared" si="58"/>
        <v>771.356459254584</v>
      </c>
      <c r="K126" s="40">
        <f t="shared" si="74"/>
        <v>15224050.235360086</v>
      </c>
      <c r="L126" s="40">
        <f t="shared" si="75"/>
        <v>4808.607149513609</v>
      </c>
      <c r="M126" s="40">
        <f t="shared" si="76"/>
        <v>2231534.2366235116</v>
      </c>
      <c r="N126" s="40">
        <f t="shared" si="77"/>
        <v>704.8434101779885</v>
      </c>
      <c r="O126" s="38">
        <f>+'2010 program exp'!S122</f>
        <v>17247432.3</v>
      </c>
      <c r="P126" s="119"/>
      <c r="Q126" s="40">
        <f t="shared" si="59"/>
        <v>17247432.3</v>
      </c>
      <c r="R126" s="41">
        <f>+Local!O126</f>
        <v>2343851.679999999</v>
      </c>
      <c r="S126" s="41">
        <f t="shared" si="60"/>
        <v>2343851.679999999</v>
      </c>
      <c r="T126" s="23">
        <v>2893</v>
      </c>
      <c r="U126" s="41">
        <f t="shared" si="78"/>
        <v>5961.780954026962</v>
      </c>
      <c r="V126" s="41">
        <f t="shared" si="69"/>
        <v>5961.780954026962</v>
      </c>
      <c r="W126" s="40">
        <f t="shared" si="79"/>
        <v>810.1803249222256</v>
      </c>
      <c r="X126" s="40">
        <f t="shared" si="61"/>
        <v>810.1803249222256</v>
      </c>
      <c r="Y126" s="38">
        <f t="shared" si="80"/>
        <v>586753.7499999888</v>
      </c>
      <c r="Z126" s="38">
        <f t="shared" si="81"/>
        <v>699.406175126137</v>
      </c>
      <c r="AA126" s="38">
        <f t="shared" si="53"/>
        <v>2023382.0646399148</v>
      </c>
      <c r="AB126" s="38">
        <f t="shared" si="70"/>
        <v>1153.1738045133525</v>
      </c>
      <c r="AC126" s="38">
        <f t="shared" si="82"/>
        <v>-98262.87000001408</v>
      </c>
      <c r="AD126" s="38">
        <f t="shared" si="83"/>
        <v>38.8238656676416</v>
      </c>
      <c r="AE126" s="38">
        <f t="shared" si="71"/>
        <v>112317.44337648712</v>
      </c>
      <c r="AF126" s="38">
        <f t="shared" si="72"/>
        <v>105.3369147442371</v>
      </c>
      <c r="AG126" s="78" t="str">
        <f t="shared" si="62"/>
        <v>Met MOE</v>
      </c>
      <c r="AH126" s="42" t="str">
        <f t="shared" si="63"/>
        <v>Met MOE</v>
      </c>
      <c r="AI126" s="42" t="str">
        <f t="shared" si="64"/>
        <v>Met MOE</v>
      </c>
      <c r="AJ126" s="42" t="str">
        <f t="shared" si="84"/>
        <v>Met MOE</v>
      </c>
      <c r="AK126" s="43" t="str">
        <f t="shared" si="66"/>
        <v>Failed Local Test</v>
      </c>
      <c r="AL126" s="43" t="str">
        <f t="shared" si="65"/>
        <v>Met MOE</v>
      </c>
      <c r="AM126" s="43" t="str">
        <f t="shared" si="67"/>
        <v>Met MOE</v>
      </c>
      <c r="AN126" s="43" t="str">
        <f t="shared" si="68"/>
        <v>Met MOE</v>
      </c>
      <c r="AO126" s="43" t="str">
        <f>#VALUE!</f>
        <v>Met MOE</v>
      </c>
      <c r="AP126" s="134"/>
    </row>
    <row r="127" spans="1:42" ht="15.75">
      <c r="A127" s="36" t="s">
        <v>244</v>
      </c>
      <c r="B127" s="37" t="s">
        <v>245</v>
      </c>
      <c r="C127" s="38">
        <f>+'2009 program exp'!U123</f>
        <v>7059716.8999999985</v>
      </c>
      <c r="D127" s="75">
        <f>+Local!I127</f>
        <v>651800.8199999997</v>
      </c>
      <c r="E127" s="38" t="s">
        <v>736</v>
      </c>
      <c r="F127" s="38">
        <f t="shared" si="85"/>
        <v>7059716.8999999985</v>
      </c>
      <c r="G127" s="38">
        <f t="shared" si="57"/>
        <v>651800.8199999997</v>
      </c>
      <c r="H127" s="39">
        <v>1307</v>
      </c>
      <c r="I127" s="38">
        <f t="shared" si="44"/>
        <v>5401.466641162968</v>
      </c>
      <c r="J127" s="40">
        <f t="shared" si="58"/>
        <v>498.6999387911245</v>
      </c>
      <c r="K127" s="40">
        <f t="shared" si="74"/>
        <v>6994899.300306043</v>
      </c>
      <c r="L127" s="40">
        <f t="shared" si="75"/>
        <v>5351.873986462159</v>
      </c>
      <c r="M127" s="40">
        <f t="shared" si="76"/>
        <v>645816.4207345062</v>
      </c>
      <c r="N127" s="40">
        <f t="shared" si="77"/>
        <v>494.12120943726563</v>
      </c>
      <c r="O127" s="38">
        <f>+'2010 program exp'!S123</f>
        <v>8572926.749999998</v>
      </c>
      <c r="P127" s="119"/>
      <c r="Q127" s="40">
        <f t="shared" si="59"/>
        <v>8572926.749999998</v>
      </c>
      <c r="R127" s="41">
        <f>+Local!O127</f>
        <v>578794.32</v>
      </c>
      <c r="S127" s="41">
        <f t="shared" si="60"/>
        <v>578794.32</v>
      </c>
      <c r="T127" s="23">
        <v>1295</v>
      </c>
      <c r="U127" s="41">
        <f t="shared" si="78"/>
        <v>6620.020656370655</v>
      </c>
      <c r="V127" s="41">
        <f t="shared" si="69"/>
        <v>6620.020656370655</v>
      </c>
      <c r="W127" s="40">
        <f t="shared" si="79"/>
        <v>446.9454208494208</v>
      </c>
      <c r="X127" s="40">
        <f t="shared" si="61"/>
        <v>446.9454208494208</v>
      </c>
      <c r="Y127" s="38">
        <f t="shared" si="80"/>
        <v>1513209.8499999996</v>
      </c>
      <c r="Z127" s="38">
        <f t="shared" si="81"/>
        <v>1218.5540152076874</v>
      </c>
      <c r="AA127" s="38">
        <f t="shared" si="53"/>
        <v>1578027.4496939555</v>
      </c>
      <c r="AB127" s="38">
        <f t="shared" si="70"/>
        <v>1268.1466699084958</v>
      </c>
      <c r="AC127" s="38">
        <f t="shared" si="82"/>
        <v>-73006.49999999977</v>
      </c>
      <c r="AD127" s="38">
        <f t="shared" si="83"/>
        <v>-51.75451794170368</v>
      </c>
      <c r="AE127" s="38">
        <f t="shared" si="71"/>
        <v>-67022.10073450627</v>
      </c>
      <c r="AF127" s="38">
        <f t="shared" si="72"/>
        <v>-47.175788587844806</v>
      </c>
      <c r="AG127" s="78" t="str">
        <f t="shared" si="62"/>
        <v>Met MOE</v>
      </c>
      <c r="AH127" s="42" t="str">
        <f t="shared" si="63"/>
        <v>Met MOE</v>
      </c>
      <c r="AI127" s="42" t="str">
        <f t="shared" si="64"/>
        <v>Met MOE</v>
      </c>
      <c r="AJ127" s="42" t="str">
        <f t="shared" si="84"/>
        <v>Met MOE</v>
      </c>
      <c r="AK127" s="43" t="str">
        <f t="shared" si="66"/>
        <v>Failed Local Test</v>
      </c>
      <c r="AL127" s="43" t="str">
        <f t="shared" si="65"/>
        <v>Failed Local per Pupil</v>
      </c>
      <c r="AM127" s="43" t="str">
        <f t="shared" si="67"/>
        <v>Failed Local Test</v>
      </c>
      <c r="AN127" s="43" t="str">
        <f t="shared" si="68"/>
        <v>Failed Local per Pupil</v>
      </c>
      <c r="AO127" s="43" t="str">
        <f>#VALUE!</f>
        <v>Met MOE</v>
      </c>
      <c r="AP127" s="134"/>
    </row>
    <row r="128" spans="1:42" ht="15.75">
      <c r="A128" s="36" t="s">
        <v>246</v>
      </c>
      <c r="B128" s="37" t="s">
        <v>247</v>
      </c>
      <c r="C128" s="38">
        <f>+'2009 program exp'!U124</f>
        <v>559917.9800000001</v>
      </c>
      <c r="D128" s="75">
        <f>+Local!I128</f>
        <v>28573.980000000065</v>
      </c>
      <c r="E128" s="38">
        <v>127765</v>
      </c>
      <c r="F128" s="38">
        <f t="shared" si="85"/>
        <v>432152.9800000001</v>
      </c>
      <c r="G128" s="38">
        <f t="shared" si="57"/>
        <v>-99191.01999999993</v>
      </c>
      <c r="H128" s="39">
        <v>114</v>
      </c>
      <c r="I128" s="38">
        <f t="shared" si="44"/>
        <v>3790.8156140350884</v>
      </c>
      <c r="J128" s="40">
        <f t="shared" si="58"/>
        <v>-870.096666666666</v>
      </c>
      <c r="K128" s="40">
        <f t="shared" si="74"/>
        <v>432152.9800000001</v>
      </c>
      <c r="L128" s="40">
        <f t="shared" si="75"/>
        <v>3790.8156140350884</v>
      </c>
      <c r="M128" s="40">
        <f t="shared" si="76"/>
        <v>-99191.01999999993</v>
      </c>
      <c r="N128" s="40">
        <f t="shared" si="77"/>
        <v>-870.096666666666</v>
      </c>
      <c r="O128" s="38">
        <f>+'2010 program exp'!S124</f>
        <v>518838.93</v>
      </c>
      <c r="P128" s="119"/>
      <c r="Q128" s="40">
        <f t="shared" si="59"/>
        <v>518838.93</v>
      </c>
      <c r="R128" s="41">
        <f>+Local!O128</f>
        <v>15286.91</v>
      </c>
      <c r="S128" s="41">
        <f t="shared" si="60"/>
        <v>15286.91</v>
      </c>
      <c r="T128" s="23">
        <v>123</v>
      </c>
      <c r="U128" s="41">
        <f t="shared" si="78"/>
        <v>4218.202682926829</v>
      </c>
      <c r="V128" s="41">
        <f t="shared" si="69"/>
        <v>4218.202682926829</v>
      </c>
      <c r="W128" s="40">
        <f t="shared" si="79"/>
        <v>124.28382113821138</v>
      </c>
      <c r="X128" s="40">
        <f t="shared" si="61"/>
        <v>124.28382113821138</v>
      </c>
      <c r="Y128" s="38">
        <f t="shared" si="80"/>
        <v>86685.9499999999</v>
      </c>
      <c r="Z128" s="38">
        <f t="shared" si="81"/>
        <v>427.38706889174046</v>
      </c>
      <c r="AA128" s="38">
        <f t="shared" si="53"/>
        <v>86685.9499999999</v>
      </c>
      <c r="AB128" s="38">
        <f t="shared" si="70"/>
        <v>427.38706889174046</v>
      </c>
      <c r="AC128" s="38">
        <f t="shared" si="82"/>
        <v>114477.92999999993</v>
      </c>
      <c r="AD128" s="38">
        <f t="shared" si="83"/>
        <v>994.3804878048774</v>
      </c>
      <c r="AE128" s="38">
        <f t="shared" si="71"/>
        <v>114477.92999999993</v>
      </c>
      <c r="AF128" s="38">
        <f t="shared" si="72"/>
        <v>994.3804878048774</v>
      </c>
      <c r="AG128" s="78" t="str">
        <f t="shared" si="62"/>
        <v>Met MOE</v>
      </c>
      <c r="AH128" s="42" t="str">
        <f t="shared" si="63"/>
        <v>Met MOE</v>
      </c>
      <c r="AI128" s="42" t="str">
        <f t="shared" si="64"/>
        <v>Met MOE</v>
      </c>
      <c r="AJ128" s="42" t="str">
        <f t="shared" si="84"/>
        <v>Met MOE</v>
      </c>
      <c r="AK128" s="43" t="str">
        <f t="shared" si="66"/>
        <v>Met MOE</v>
      </c>
      <c r="AL128" s="43" t="str">
        <f t="shared" si="65"/>
        <v>Met MOE</v>
      </c>
      <c r="AM128" s="43" t="str">
        <f t="shared" si="67"/>
        <v>Met MOE</v>
      </c>
      <c r="AN128" s="43" t="str">
        <f t="shared" si="68"/>
        <v>Met MOE</v>
      </c>
      <c r="AO128" s="43" t="str">
        <f>#VALUE!</f>
        <v>Met MOE</v>
      </c>
      <c r="AP128" s="134"/>
    </row>
    <row r="129" spans="1:42" ht="15.75">
      <c r="A129" s="36" t="s">
        <v>248</v>
      </c>
      <c r="B129" s="37" t="s">
        <v>249</v>
      </c>
      <c r="C129" s="38">
        <f>+'2009 program exp'!U125</f>
        <v>1904294.2299999997</v>
      </c>
      <c r="D129" s="75">
        <f>+Local!I129</f>
        <v>28417.500000000007</v>
      </c>
      <c r="E129" s="38">
        <v>263888</v>
      </c>
      <c r="F129" s="38">
        <f t="shared" si="85"/>
        <v>1640406.2299999997</v>
      </c>
      <c r="G129" s="38">
        <f t="shared" si="57"/>
        <v>-235470.5</v>
      </c>
      <c r="H129" s="39">
        <v>467</v>
      </c>
      <c r="I129" s="38">
        <f t="shared" si="44"/>
        <v>3512.6471734475367</v>
      </c>
      <c r="J129" s="40">
        <f t="shared" si="58"/>
        <v>-504.21948608137046</v>
      </c>
      <c r="K129" s="40">
        <f t="shared" si="74"/>
        <v>1506925.6374089934</v>
      </c>
      <c r="L129" s="40">
        <f t="shared" si="75"/>
        <v>3226.8214933811423</v>
      </c>
      <c r="M129" s="40">
        <f t="shared" si="76"/>
        <v>-216310.1595289079</v>
      </c>
      <c r="N129" s="40">
        <f t="shared" si="77"/>
        <v>-463.19091976211547</v>
      </c>
      <c r="O129" s="38">
        <f>+'2010 program exp'!S125</f>
        <v>1719289.7799999998</v>
      </c>
      <c r="P129" s="119"/>
      <c r="Q129" s="40">
        <f t="shared" si="59"/>
        <v>1719289.7799999998</v>
      </c>
      <c r="R129" s="41">
        <f>+Local!O129</f>
        <v>0</v>
      </c>
      <c r="S129" s="41">
        <f t="shared" si="60"/>
        <v>0</v>
      </c>
      <c r="T129" s="23">
        <v>429</v>
      </c>
      <c r="U129" s="41">
        <f t="shared" si="78"/>
        <v>4007.6684848484842</v>
      </c>
      <c r="V129" s="41">
        <f t="shared" si="69"/>
        <v>4007.6684848484842</v>
      </c>
      <c r="W129" s="40">
        <f t="shared" si="79"/>
        <v>0</v>
      </c>
      <c r="X129" s="40">
        <f t="shared" si="61"/>
        <v>0</v>
      </c>
      <c r="Y129" s="38">
        <f t="shared" si="80"/>
        <v>78883.55000000005</v>
      </c>
      <c r="Z129" s="38">
        <f t="shared" si="81"/>
        <v>495.0213114009475</v>
      </c>
      <c r="AA129" s="38">
        <f t="shared" si="53"/>
        <v>212364.14259100636</v>
      </c>
      <c r="AB129" s="38">
        <f t="shared" si="70"/>
        <v>780.8469914673419</v>
      </c>
      <c r="AC129" s="38">
        <f t="shared" si="82"/>
        <v>235470.5</v>
      </c>
      <c r="AD129" s="38">
        <f t="shared" si="83"/>
        <v>504.21948608137046</v>
      </c>
      <c r="AE129" s="38">
        <f t="shared" si="71"/>
        <v>216310.1595289079</v>
      </c>
      <c r="AF129" s="38">
        <f t="shared" si="72"/>
        <v>463.19091976211547</v>
      </c>
      <c r="AG129" s="78" t="str">
        <f t="shared" si="62"/>
        <v>Met MOE</v>
      </c>
      <c r="AH129" s="42" t="str">
        <f t="shared" si="63"/>
        <v>Met MOE</v>
      </c>
      <c r="AI129" s="42" t="str">
        <f t="shared" si="64"/>
        <v>Met MOE</v>
      </c>
      <c r="AJ129" s="42" t="str">
        <f t="shared" si="84"/>
        <v>Met MOE</v>
      </c>
      <c r="AK129" s="43" t="str">
        <f t="shared" si="66"/>
        <v>Met MOE</v>
      </c>
      <c r="AL129" s="43" t="str">
        <f t="shared" si="65"/>
        <v>Met MOE</v>
      </c>
      <c r="AM129" s="43" t="str">
        <f t="shared" si="67"/>
        <v>Met MOE</v>
      </c>
      <c r="AN129" s="43" t="str">
        <f t="shared" si="68"/>
        <v>Met MOE</v>
      </c>
      <c r="AO129" s="43" t="str">
        <f>#VALUE!</f>
        <v>Met MOE</v>
      </c>
      <c r="AP129" s="134"/>
    </row>
    <row r="130" spans="1:42" ht="15.75">
      <c r="A130" s="36" t="s">
        <v>250</v>
      </c>
      <c r="B130" s="37" t="s">
        <v>251</v>
      </c>
      <c r="C130" s="38">
        <f>+'2009 program exp'!U126</f>
        <v>1252706.39</v>
      </c>
      <c r="D130" s="75">
        <f>+Local!I130</f>
        <v>307897.3899999999</v>
      </c>
      <c r="E130" s="38">
        <v>158548.5</v>
      </c>
      <c r="F130" s="38">
        <f t="shared" si="85"/>
        <v>1094157.89</v>
      </c>
      <c r="G130" s="38">
        <f t="shared" si="57"/>
        <v>149348.8899999999</v>
      </c>
      <c r="H130" s="39">
        <v>169</v>
      </c>
      <c r="I130" s="38">
        <f t="shared" si="44"/>
        <v>6474.3070414201175</v>
      </c>
      <c r="J130" s="40">
        <f t="shared" si="58"/>
        <v>883.7212426035497</v>
      </c>
      <c r="K130" s="40">
        <f t="shared" si="74"/>
        <v>977620.3632544378</v>
      </c>
      <c r="L130" s="40">
        <f t="shared" si="75"/>
        <v>5784.735877245194</v>
      </c>
      <c r="M130" s="40">
        <f t="shared" si="76"/>
        <v>133441.907633136</v>
      </c>
      <c r="N130" s="40">
        <f t="shared" si="77"/>
        <v>789.5970865866035</v>
      </c>
      <c r="O130" s="38">
        <f>+'2010 program exp'!S126</f>
        <v>1194915.5500000003</v>
      </c>
      <c r="P130" s="119"/>
      <c r="Q130" s="40">
        <f t="shared" si="59"/>
        <v>1194915.5500000003</v>
      </c>
      <c r="R130" s="41">
        <f>+Local!O130</f>
        <v>28754.55000000017</v>
      </c>
      <c r="S130" s="41">
        <f t="shared" si="60"/>
        <v>28754.55000000017</v>
      </c>
      <c r="T130" s="23">
        <v>151</v>
      </c>
      <c r="U130" s="41">
        <f t="shared" si="78"/>
        <v>7913.348013245035</v>
      </c>
      <c r="V130" s="41">
        <f t="shared" si="69"/>
        <v>7913.348013245035</v>
      </c>
      <c r="W130" s="40">
        <f t="shared" si="79"/>
        <v>190.42748344370975</v>
      </c>
      <c r="X130" s="40">
        <f t="shared" si="61"/>
        <v>190.42748344370975</v>
      </c>
      <c r="Y130" s="38">
        <f t="shared" si="80"/>
        <v>100757.66000000038</v>
      </c>
      <c r="Z130" s="38">
        <f t="shared" si="81"/>
        <v>1439.0409718249175</v>
      </c>
      <c r="AA130" s="38">
        <f t="shared" si="53"/>
        <v>217295.18674556247</v>
      </c>
      <c r="AB130" s="38">
        <f t="shared" si="70"/>
        <v>2128.6121359998406</v>
      </c>
      <c r="AC130" s="38">
        <f t="shared" si="82"/>
        <v>-120594.33999999973</v>
      </c>
      <c r="AD130" s="38">
        <f t="shared" si="83"/>
        <v>-693.29375915984</v>
      </c>
      <c r="AE130" s="38">
        <f t="shared" si="71"/>
        <v>-104687.35763313583</v>
      </c>
      <c r="AF130" s="38">
        <f t="shared" si="72"/>
        <v>-599.1696031428937</v>
      </c>
      <c r="AG130" s="78" t="str">
        <f t="shared" si="62"/>
        <v>Met MOE</v>
      </c>
      <c r="AH130" s="42" t="str">
        <f t="shared" si="63"/>
        <v>Met MOE</v>
      </c>
      <c r="AI130" s="42" t="str">
        <f t="shared" si="64"/>
        <v>Met MOE</v>
      </c>
      <c r="AJ130" s="42" t="str">
        <f t="shared" si="84"/>
        <v>Met MOE</v>
      </c>
      <c r="AK130" s="43" t="str">
        <f t="shared" si="66"/>
        <v>Failed Local Test</v>
      </c>
      <c r="AL130" s="43" t="str">
        <f t="shared" si="65"/>
        <v>Failed Local per Pupil</v>
      </c>
      <c r="AM130" s="43" t="str">
        <f t="shared" si="67"/>
        <v>Failed Local Test</v>
      </c>
      <c r="AN130" s="43" t="str">
        <f t="shared" si="68"/>
        <v>Failed Local per Pupil</v>
      </c>
      <c r="AO130" s="43" t="str">
        <f>#VALUE!</f>
        <v>Met MOE</v>
      </c>
      <c r="AP130" s="134"/>
    </row>
    <row r="131" spans="1:42" ht="15.75">
      <c r="A131" s="36" t="s">
        <v>252</v>
      </c>
      <c r="B131" s="37" t="s">
        <v>253</v>
      </c>
      <c r="C131" s="38">
        <f>+'2009 program exp'!U127</f>
        <v>6564265.9799999995</v>
      </c>
      <c r="D131" s="75">
        <f>+Local!I131</f>
        <v>1124404.9799999993</v>
      </c>
      <c r="E131" s="38">
        <v>1112824</v>
      </c>
      <c r="F131" s="38">
        <f t="shared" si="85"/>
        <v>5451441.9799999995</v>
      </c>
      <c r="G131" s="38">
        <f t="shared" si="57"/>
        <v>11580.979999999283</v>
      </c>
      <c r="H131" s="39">
        <v>1205</v>
      </c>
      <c r="I131" s="38">
        <f t="shared" si="44"/>
        <v>4524.0182406639</v>
      </c>
      <c r="J131" s="40">
        <f t="shared" si="58"/>
        <v>9.61077178423177</v>
      </c>
      <c r="K131" s="40">
        <f t="shared" si="74"/>
        <v>5021660.247136929</v>
      </c>
      <c r="L131" s="40">
        <f t="shared" si="75"/>
        <v>4167.352902188323</v>
      </c>
      <c r="M131" s="40">
        <f t="shared" si="76"/>
        <v>10667.956680497264</v>
      </c>
      <c r="N131" s="40">
        <f t="shared" si="77"/>
        <v>8.853076083400218</v>
      </c>
      <c r="O131" s="38">
        <f>+'2010 program exp'!S127</f>
        <v>6072426.33</v>
      </c>
      <c r="P131" s="119"/>
      <c r="Q131" s="40">
        <f t="shared" si="59"/>
        <v>6072426.33</v>
      </c>
      <c r="R131" s="41">
        <f>+Local!O131</f>
        <v>396502.14</v>
      </c>
      <c r="S131" s="41">
        <f t="shared" si="60"/>
        <v>396502.14</v>
      </c>
      <c r="T131" s="23">
        <v>1110</v>
      </c>
      <c r="U131" s="41">
        <f t="shared" si="78"/>
        <v>5470.654351351352</v>
      </c>
      <c r="V131" s="41">
        <f t="shared" si="69"/>
        <v>5470.654351351352</v>
      </c>
      <c r="W131" s="40">
        <f t="shared" si="79"/>
        <v>357.20913513513517</v>
      </c>
      <c r="X131" s="40">
        <f t="shared" si="61"/>
        <v>357.20913513513517</v>
      </c>
      <c r="Y131" s="38">
        <f t="shared" si="80"/>
        <v>620984.3500000006</v>
      </c>
      <c r="Z131" s="38">
        <f t="shared" si="81"/>
        <v>946.636110687452</v>
      </c>
      <c r="AA131" s="38">
        <f t="shared" si="53"/>
        <v>1050766.082863071</v>
      </c>
      <c r="AB131" s="38">
        <f t="shared" si="70"/>
        <v>1303.3014491630283</v>
      </c>
      <c r="AC131" s="38">
        <f t="shared" si="82"/>
        <v>384921.16000000073</v>
      </c>
      <c r="AD131" s="38">
        <f t="shared" si="83"/>
        <v>347.5983633509034</v>
      </c>
      <c r="AE131" s="38">
        <f t="shared" si="71"/>
        <v>385834.18331950274</v>
      </c>
      <c r="AF131" s="38">
        <f t="shared" si="72"/>
        <v>348.356059051735</v>
      </c>
      <c r="AG131" s="78" t="str">
        <f t="shared" si="62"/>
        <v>Met MOE</v>
      </c>
      <c r="AH131" s="42" t="str">
        <f t="shared" si="63"/>
        <v>Met MOE</v>
      </c>
      <c r="AI131" s="42" t="str">
        <f t="shared" si="64"/>
        <v>Met MOE</v>
      </c>
      <c r="AJ131" s="42" t="str">
        <f t="shared" si="84"/>
        <v>Met MOE</v>
      </c>
      <c r="AK131" s="43" t="str">
        <f t="shared" si="66"/>
        <v>Met MOE</v>
      </c>
      <c r="AL131" s="43" t="str">
        <f t="shared" si="65"/>
        <v>Met MOE</v>
      </c>
      <c r="AM131" s="43" t="str">
        <f t="shared" si="67"/>
        <v>Met MOE</v>
      </c>
      <c r="AN131" s="43" t="str">
        <f t="shared" si="68"/>
        <v>Met MOE</v>
      </c>
      <c r="AO131" s="43" t="str">
        <f>#VALUE!</f>
        <v>Met MOE</v>
      </c>
      <c r="AP131" s="134"/>
    </row>
    <row r="132" spans="1:42" ht="15.75">
      <c r="A132" s="36" t="s">
        <v>254</v>
      </c>
      <c r="B132" s="37" t="s">
        <v>255</v>
      </c>
      <c r="C132" s="38">
        <f>+'2009 program exp'!U128</f>
        <v>4503508</v>
      </c>
      <c r="D132" s="75">
        <f>+Local!I132</f>
        <v>1061057.0000000002</v>
      </c>
      <c r="E132" s="38">
        <v>397020.5</v>
      </c>
      <c r="F132" s="38">
        <f t="shared" si="85"/>
        <v>4106487.5</v>
      </c>
      <c r="G132" s="38">
        <f t="shared" si="57"/>
        <v>664036.5000000002</v>
      </c>
      <c r="H132" s="39">
        <v>551</v>
      </c>
      <c r="I132" s="38">
        <f t="shared" si="44"/>
        <v>7452.790381125227</v>
      </c>
      <c r="J132" s="40">
        <f t="shared" si="58"/>
        <v>1205.147912885663</v>
      </c>
      <c r="K132" s="40">
        <f t="shared" si="74"/>
        <v>4091581.9192377497</v>
      </c>
      <c r="L132" s="40">
        <f t="shared" si="75"/>
        <v>7425.738510413339</v>
      </c>
      <c r="M132" s="40">
        <f t="shared" si="76"/>
        <v>661626.204174229</v>
      </c>
      <c r="N132" s="40">
        <f t="shared" si="77"/>
        <v>1200.7735102980562</v>
      </c>
      <c r="O132" s="38">
        <f>+'2010 program exp'!S128</f>
        <v>4704886.95</v>
      </c>
      <c r="P132" s="119"/>
      <c r="Q132" s="40">
        <f t="shared" si="59"/>
        <v>4704886.95</v>
      </c>
      <c r="R132" s="41">
        <f>+Local!O132</f>
        <v>767324.9500000001</v>
      </c>
      <c r="S132" s="41">
        <f t="shared" si="60"/>
        <v>767324.9500000001</v>
      </c>
      <c r="T132" s="23">
        <v>549</v>
      </c>
      <c r="U132" s="41">
        <f t="shared" si="78"/>
        <v>8569.921584699454</v>
      </c>
      <c r="V132" s="41">
        <f t="shared" si="69"/>
        <v>8569.921584699454</v>
      </c>
      <c r="W132" s="40">
        <f t="shared" si="79"/>
        <v>1397.6775045537343</v>
      </c>
      <c r="X132" s="40">
        <f t="shared" si="61"/>
        <v>1397.6775045537343</v>
      </c>
      <c r="Y132" s="38">
        <f t="shared" si="80"/>
        <v>598399.4500000002</v>
      </c>
      <c r="Z132" s="38">
        <f t="shared" si="81"/>
        <v>1117.1312035742267</v>
      </c>
      <c r="AA132" s="38">
        <f t="shared" si="53"/>
        <v>613305.0307622505</v>
      </c>
      <c r="AB132" s="38">
        <f t="shared" si="70"/>
        <v>1144.1830742861148</v>
      </c>
      <c r="AC132" s="38">
        <f t="shared" si="82"/>
        <v>103288.44999999984</v>
      </c>
      <c r="AD132" s="38">
        <f t="shared" si="83"/>
        <v>192.52959166807136</v>
      </c>
      <c r="AE132" s="38">
        <f t="shared" si="71"/>
        <v>105698.74582577113</v>
      </c>
      <c r="AF132" s="38">
        <f t="shared" si="72"/>
        <v>196.90399425567807</v>
      </c>
      <c r="AG132" s="78" t="str">
        <f t="shared" si="62"/>
        <v>Met MOE</v>
      </c>
      <c r="AH132" s="42" t="str">
        <f t="shared" si="63"/>
        <v>Met MOE</v>
      </c>
      <c r="AI132" s="42" t="str">
        <f t="shared" si="64"/>
        <v>Met MOE</v>
      </c>
      <c r="AJ132" s="42" t="str">
        <f t="shared" si="84"/>
        <v>Met MOE</v>
      </c>
      <c r="AK132" s="43" t="str">
        <f t="shared" si="66"/>
        <v>Met MOE</v>
      </c>
      <c r="AL132" s="43" t="str">
        <f t="shared" si="65"/>
        <v>Met MOE</v>
      </c>
      <c r="AM132" s="43" t="str">
        <f t="shared" si="67"/>
        <v>Met MOE</v>
      </c>
      <c r="AN132" s="43" t="str">
        <f t="shared" si="68"/>
        <v>Met MOE</v>
      </c>
      <c r="AO132" s="43" t="str">
        <f>#VALUE!</f>
        <v>Met MOE</v>
      </c>
      <c r="AP132" s="134"/>
    </row>
    <row r="133" spans="1:42" ht="15.75">
      <c r="A133" s="36" t="s">
        <v>256</v>
      </c>
      <c r="B133" s="37" t="s">
        <v>257</v>
      </c>
      <c r="C133" s="38">
        <f>+'2009 program exp'!U129</f>
        <v>388389.06999999995</v>
      </c>
      <c r="D133" s="75">
        <f>+Local!I133</f>
        <v>39982.30000000001</v>
      </c>
      <c r="E133" s="38" t="s">
        <v>736</v>
      </c>
      <c r="F133" s="38">
        <f t="shared" si="85"/>
        <v>388389.06999999995</v>
      </c>
      <c r="G133" s="38">
        <f t="shared" si="57"/>
        <v>39982.30000000001</v>
      </c>
      <c r="H133" s="39">
        <v>85</v>
      </c>
      <c r="I133" s="38">
        <f t="shared" si="44"/>
        <v>4569.283176470588</v>
      </c>
      <c r="J133" s="40">
        <f t="shared" si="58"/>
        <v>470.3800000000001</v>
      </c>
      <c r="K133" s="40">
        <f t="shared" si="74"/>
        <v>246741.2915294117</v>
      </c>
      <c r="L133" s="40">
        <f t="shared" si="75"/>
        <v>2902.8387238754317</v>
      </c>
      <c r="M133" s="40">
        <f t="shared" si="76"/>
        <v>25400.520000000008</v>
      </c>
      <c r="N133" s="40">
        <f t="shared" si="77"/>
        <v>298.82964705882364</v>
      </c>
      <c r="O133" s="38">
        <f>+'2010 program exp'!S129</f>
        <v>317251.41</v>
      </c>
      <c r="P133" s="119"/>
      <c r="Q133" s="40">
        <f t="shared" si="59"/>
        <v>317251.41</v>
      </c>
      <c r="R133" s="41">
        <f>+Local!O133</f>
        <v>17498.409999999985</v>
      </c>
      <c r="S133" s="41">
        <f t="shared" si="60"/>
        <v>17498.409999999985</v>
      </c>
      <c r="T133" s="23">
        <v>54</v>
      </c>
      <c r="U133" s="41">
        <f t="shared" si="78"/>
        <v>5875.02611111111</v>
      </c>
      <c r="V133" s="41">
        <f t="shared" si="69"/>
        <v>5875.02611111111</v>
      </c>
      <c r="W133" s="40">
        <f t="shared" si="79"/>
        <v>324.04462962962936</v>
      </c>
      <c r="X133" s="40">
        <f t="shared" si="61"/>
        <v>324.04462962962936</v>
      </c>
      <c r="Y133" s="38">
        <f t="shared" si="80"/>
        <v>-71137.65999999997</v>
      </c>
      <c r="Z133" s="38">
        <f t="shared" si="81"/>
        <v>1305.7429346405224</v>
      </c>
      <c r="AA133" s="38">
        <f t="shared" si="53"/>
        <v>70510.11847058826</v>
      </c>
      <c r="AB133" s="38">
        <f t="shared" si="70"/>
        <v>2972.1873872356787</v>
      </c>
      <c r="AC133" s="38">
        <f t="shared" si="82"/>
        <v>-22483.890000000025</v>
      </c>
      <c r="AD133" s="38">
        <f t="shared" si="83"/>
        <v>-146.33537037037075</v>
      </c>
      <c r="AE133" s="38">
        <f t="shared" si="71"/>
        <v>-7902.110000000022</v>
      </c>
      <c r="AF133" s="38">
        <f t="shared" si="72"/>
        <v>25.214982570805716</v>
      </c>
      <c r="AG133" s="78" t="str">
        <f t="shared" si="62"/>
        <v>Failed Aggregate MOE</v>
      </c>
      <c r="AH133" s="42" t="str">
        <f t="shared" si="63"/>
        <v>Met MOE</v>
      </c>
      <c r="AI133" s="42" t="str">
        <f t="shared" si="64"/>
        <v>Met MOE</v>
      </c>
      <c r="AJ133" s="42" t="str">
        <f t="shared" si="84"/>
        <v>Met MOE</v>
      </c>
      <c r="AK133" s="43" t="str">
        <f t="shared" si="66"/>
        <v>Failed Local Test</v>
      </c>
      <c r="AL133" s="43" t="str">
        <f t="shared" si="65"/>
        <v>Failed Local per Pupil</v>
      </c>
      <c r="AM133" s="43" t="str">
        <f t="shared" si="67"/>
        <v>Failed Local Test</v>
      </c>
      <c r="AN133" s="43" t="str">
        <f t="shared" si="68"/>
        <v>Met MOE</v>
      </c>
      <c r="AO133" s="43" t="str">
        <f>#VALUE!</f>
        <v>Met MOE</v>
      </c>
      <c r="AP133" s="134"/>
    </row>
    <row r="134" spans="1:42" ht="15.75">
      <c r="A134" s="36" t="s">
        <v>258</v>
      </c>
      <c r="B134" s="37" t="s">
        <v>259</v>
      </c>
      <c r="C134" s="38">
        <f>+'2009 program exp'!U130</f>
        <v>3240396.1</v>
      </c>
      <c r="D134" s="75">
        <f>+Local!I134</f>
        <v>533835.1000000002</v>
      </c>
      <c r="E134" s="38" t="s">
        <v>736</v>
      </c>
      <c r="F134" s="38">
        <f t="shared" si="85"/>
        <v>3240396.1</v>
      </c>
      <c r="G134" s="38">
        <f t="shared" si="57"/>
        <v>533835.1000000002</v>
      </c>
      <c r="H134" s="39">
        <v>549</v>
      </c>
      <c r="I134" s="38">
        <f aca="true" t="shared" si="86" ref="I134:I185">F134/H134</f>
        <v>5902.360837887068</v>
      </c>
      <c r="J134" s="40">
        <f t="shared" si="58"/>
        <v>972.3772313296907</v>
      </c>
      <c r="K134" s="40">
        <f aca="true" t="shared" si="87" ref="K134:K165">IF(T134&lt;H134,I134*(T134-H134)+F134,F134)</f>
        <v>3145958.326593807</v>
      </c>
      <c r="L134" s="40">
        <f aca="true" t="shared" si="88" ref="L134:L165">+K134/H134</f>
        <v>5730.343035689994</v>
      </c>
      <c r="M134" s="40">
        <f aca="true" t="shared" si="89" ref="M134:M165">IF(T134&lt;H134,J134*(T134-H134)+G134,G134)</f>
        <v>518277.06429872516</v>
      </c>
      <c r="N134" s="40">
        <f aca="true" t="shared" si="90" ref="N134:N165">+M134/H134</f>
        <v>944.0383684858382</v>
      </c>
      <c r="O134" s="38">
        <f>+'2010 program exp'!S130</f>
        <v>3370196.42</v>
      </c>
      <c r="P134" s="119"/>
      <c r="Q134" s="40">
        <f t="shared" si="59"/>
        <v>3370196.42</v>
      </c>
      <c r="R134" s="41">
        <f>+Local!O134</f>
        <v>348303.42</v>
      </c>
      <c r="S134" s="41">
        <f t="shared" si="60"/>
        <v>348303.42</v>
      </c>
      <c r="T134" s="23">
        <v>533</v>
      </c>
      <c r="U134" s="41">
        <f aca="true" t="shared" si="91" ref="U134:U165">O134/T134</f>
        <v>6323.070206378987</v>
      </c>
      <c r="V134" s="41">
        <f t="shared" si="69"/>
        <v>6323.070206378987</v>
      </c>
      <c r="W134" s="40">
        <f aca="true" t="shared" si="92" ref="W134:W165">+R134/T134</f>
        <v>653.4773358348967</v>
      </c>
      <c r="X134" s="40">
        <f t="shared" si="61"/>
        <v>653.4773358348967</v>
      </c>
      <c r="Y134" s="38">
        <f aca="true" t="shared" si="93" ref="Y134:Y165">O134-F134</f>
        <v>129800.31999999983</v>
      </c>
      <c r="Z134" s="38">
        <f aca="true" t="shared" si="94" ref="Z134:Z165">+U134-I134</f>
        <v>420.7093684919191</v>
      </c>
      <c r="AA134" s="38">
        <f aca="true" t="shared" si="95" ref="AA134:AA185">+Q134-K134</f>
        <v>224238.09340619296</v>
      </c>
      <c r="AB134" s="38">
        <f t="shared" si="70"/>
        <v>592.7271706889924</v>
      </c>
      <c r="AC134" s="38">
        <f aca="true" t="shared" si="96" ref="AC134:AC165">+R134-G134</f>
        <v>-185531.68000000023</v>
      </c>
      <c r="AD134" s="38">
        <f aca="true" t="shared" si="97" ref="AD134:AD165">+W134-J134</f>
        <v>-318.899895494794</v>
      </c>
      <c r="AE134" s="38">
        <f t="shared" si="71"/>
        <v>-169973.64429872518</v>
      </c>
      <c r="AF134" s="38">
        <f t="shared" si="72"/>
        <v>-290.56103265094146</v>
      </c>
      <c r="AG134" s="78" t="str">
        <f t="shared" si="62"/>
        <v>Met MOE</v>
      </c>
      <c r="AH134" s="42" t="str">
        <f t="shared" si="63"/>
        <v>Met MOE</v>
      </c>
      <c r="AI134" s="42" t="str">
        <f t="shared" si="64"/>
        <v>Met MOE</v>
      </c>
      <c r="AJ134" s="42" t="str">
        <f aca="true" t="shared" si="98" ref="AJ134:AJ165">IF(AB134&gt;0,"Met MOE","Failed PPC")</f>
        <v>Met MOE</v>
      </c>
      <c r="AK134" s="43" t="str">
        <f t="shared" si="66"/>
        <v>Failed Local Test</v>
      </c>
      <c r="AL134" s="43" t="str">
        <f t="shared" si="65"/>
        <v>Failed Local per Pupil</v>
      </c>
      <c r="AM134" s="43" t="str">
        <f t="shared" si="67"/>
        <v>Failed Local Test</v>
      </c>
      <c r="AN134" s="43" t="str">
        <f t="shared" si="68"/>
        <v>Failed Local per Pupil</v>
      </c>
      <c r="AO134" s="43" t="str">
        <f>#VALUE!</f>
        <v>Met MOE</v>
      </c>
      <c r="AP134" s="134"/>
    </row>
    <row r="135" spans="1:42" ht="15.75">
      <c r="A135" s="36" t="s">
        <v>260</v>
      </c>
      <c r="B135" s="37" t="s">
        <v>261</v>
      </c>
      <c r="C135" s="38">
        <f>+'2009 program exp'!U131</f>
        <v>382578.03</v>
      </c>
      <c r="D135" s="75">
        <f>+Local!I135</f>
        <v>168872.03000000003</v>
      </c>
      <c r="E135" s="38">
        <v>69694.5</v>
      </c>
      <c r="F135" s="38">
        <f t="shared" si="85"/>
        <v>312883.53</v>
      </c>
      <c r="G135" s="38">
        <f aca="true" t="shared" si="99" ref="G135:G185">IF($E135="did not meet",D135,D135-$E135)</f>
        <v>99177.53000000003</v>
      </c>
      <c r="H135" s="39">
        <v>81</v>
      </c>
      <c r="I135" s="38">
        <f t="shared" si="86"/>
        <v>3862.75962962963</v>
      </c>
      <c r="J135" s="40">
        <f aca="true" t="shared" si="100" ref="J135:J185">+G135/H135</f>
        <v>1224.4139506172844</v>
      </c>
      <c r="K135" s="40">
        <f t="shared" si="87"/>
        <v>258804.8951851852</v>
      </c>
      <c r="L135" s="40">
        <f t="shared" si="88"/>
        <v>3195.122162780064</v>
      </c>
      <c r="M135" s="40">
        <f t="shared" si="89"/>
        <v>82035.73469135805</v>
      </c>
      <c r="N135" s="40">
        <f t="shared" si="90"/>
        <v>1012.7868480414575</v>
      </c>
      <c r="O135" s="38">
        <f>+'2010 program exp'!S131</f>
        <v>409145.01999999996</v>
      </c>
      <c r="P135" s="119"/>
      <c r="Q135" s="40">
        <f aca="true" t="shared" si="101" ref="Q135:Q185">+P135+O135</f>
        <v>409145.01999999996</v>
      </c>
      <c r="R135" s="41">
        <f>+Local!O135</f>
        <v>141050.01999999996</v>
      </c>
      <c r="S135" s="41">
        <f aca="true" t="shared" si="102" ref="S135:S185">+R135+P135</f>
        <v>141050.01999999996</v>
      </c>
      <c r="T135" s="23">
        <v>67</v>
      </c>
      <c r="U135" s="41">
        <f t="shared" si="91"/>
        <v>6106.642089552238</v>
      </c>
      <c r="V135" s="41">
        <f t="shared" si="69"/>
        <v>6106.642089552238</v>
      </c>
      <c r="W135" s="40">
        <f t="shared" si="92"/>
        <v>2105.224179104477</v>
      </c>
      <c r="X135" s="40">
        <f aca="true" t="shared" si="103" ref="X135:X185">+S135/T135</f>
        <v>2105.224179104477</v>
      </c>
      <c r="Y135" s="38">
        <f t="shared" si="93"/>
        <v>96261.48999999993</v>
      </c>
      <c r="Z135" s="38">
        <f t="shared" si="94"/>
        <v>2243.8824599226077</v>
      </c>
      <c r="AA135" s="38">
        <f t="shared" si="95"/>
        <v>150340.12481481477</v>
      </c>
      <c r="AB135" s="38">
        <f t="shared" si="70"/>
        <v>2911.5199267721737</v>
      </c>
      <c r="AC135" s="38">
        <f t="shared" si="96"/>
        <v>41872.48999999993</v>
      </c>
      <c r="AD135" s="38">
        <f t="shared" si="97"/>
        <v>880.8102284871927</v>
      </c>
      <c r="AE135" s="38">
        <f t="shared" si="71"/>
        <v>59014.285308641905</v>
      </c>
      <c r="AF135" s="38">
        <f t="shared" si="72"/>
        <v>1092.4373310630197</v>
      </c>
      <c r="AG135" s="78" t="str">
        <f aca="true" t="shared" si="104" ref="AG135:AG185">IF(Y135&gt;0,"Met MOE","Failed Aggregate MOE")</f>
        <v>Met MOE</v>
      </c>
      <c r="AH135" s="42" t="str">
        <f aca="true" t="shared" si="105" ref="AH135:AH185">IF(Z135&gt;0,"Met MOE","Failed PPC")</f>
        <v>Met MOE</v>
      </c>
      <c r="AI135" s="42" t="str">
        <f aca="true" t="shared" si="106" ref="AI135:AI185">IF(AA135&gt;0,"Met MOE","Failed Reduced Student Aggegate")</f>
        <v>Met MOE</v>
      </c>
      <c r="AJ135" s="42" t="str">
        <f t="shared" si="98"/>
        <v>Met MOE</v>
      </c>
      <c r="AK135" s="43" t="str">
        <f t="shared" si="66"/>
        <v>Met MOE</v>
      </c>
      <c r="AL135" s="43" t="str">
        <f aca="true" t="shared" si="107" ref="AL135:AL185">IF(AD135&gt;=0,"Met MOE","Failed Local per Pupil")</f>
        <v>Met MOE</v>
      </c>
      <c r="AM135" s="43" t="str">
        <f t="shared" si="67"/>
        <v>Met MOE</v>
      </c>
      <c r="AN135" s="43" t="str">
        <f t="shared" si="68"/>
        <v>Met MOE</v>
      </c>
      <c r="AO135" s="43" t="str">
        <f>#VALUE!</f>
        <v>Met MOE</v>
      </c>
      <c r="AP135" s="134"/>
    </row>
    <row r="136" spans="1:42" ht="15.75">
      <c r="A136" s="131" t="s">
        <v>262</v>
      </c>
      <c r="B136" s="130" t="s">
        <v>263</v>
      </c>
      <c r="C136" s="118">
        <f>+'2009 program exp'!U132</f>
        <v>251846.08000000002</v>
      </c>
      <c r="D136" s="121">
        <f>+Local!I136</f>
        <v>153386.08000000002</v>
      </c>
      <c r="E136" s="118">
        <v>26672.5</v>
      </c>
      <c r="F136" s="118">
        <f t="shared" si="85"/>
        <v>225173.58000000002</v>
      </c>
      <c r="G136" s="118">
        <f t="shared" si="99"/>
        <v>126713.58000000002</v>
      </c>
      <c r="H136" s="122">
        <v>29</v>
      </c>
      <c r="I136" s="118">
        <f t="shared" si="86"/>
        <v>7764.606206896552</v>
      </c>
      <c r="J136" s="123">
        <f t="shared" si="100"/>
        <v>4369.433793103449</v>
      </c>
      <c r="K136" s="123">
        <f t="shared" si="87"/>
        <v>225173.58000000002</v>
      </c>
      <c r="L136" s="123">
        <f t="shared" si="88"/>
        <v>7764.606206896552</v>
      </c>
      <c r="M136" s="123">
        <f t="shared" si="89"/>
        <v>126713.58000000002</v>
      </c>
      <c r="N136" s="123">
        <f t="shared" si="90"/>
        <v>4369.433793103449</v>
      </c>
      <c r="O136" s="118">
        <f>+'2010 program exp'!S132</f>
        <v>196640.09</v>
      </c>
      <c r="P136" s="124"/>
      <c r="Q136" s="123">
        <f t="shared" si="101"/>
        <v>196640.09</v>
      </c>
      <c r="R136" s="125">
        <f>+Local!O136</f>
        <v>105172.09000000001</v>
      </c>
      <c r="S136" s="125">
        <f t="shared" si="102"/>
        <v>105172.09000000001</v>
      </c>
      <c r="T136" s="126">
        <v>31</v>
      </c>
      <c r="U136" s="125">
        <f t="shared" si="91"/>
        <v>6343.228709677419</v>
      </c>
      <c r="V136" s="125">
        <f t="shared" si="69"/>
        <v>6343.228709677419</v>
      </c>
      <c r="W136" s="123">
        <f t="shared" si="92"/>
        <v>3392.6480645161296</v>
      </c>
      <c r="X136" s="123">
        <f t="shared" si="103"/>
        <v>3392.6480645161296</v>
      </c>
      <c r="Y136" s="118">
        <f t="shared" si="93"/>
        <v>-28533.49000000002</v>
      </c>
      <c r="Z136" s="118">
        <f t="shared" si="94"/>
        <v>-1421.3774972191331</v>
      </c>
      <c r="AA136" s="118">
        <f t="shared" si="95"/>
        <v>-28533.49000000002</v>
      </c>
      <c r="AB136" s="118">
        <f t="shared" si="70"/>
        <v>-1421.3774972191331</v>
      </c>
      <c r="AC136" s="118">
        <f t="shared" si="96"/>
        <v>-21541.490000000005</v>
      </c>
      <c r="AD136" s="118">
        <f t="shared" si="97"/>
        <v>-976.7857285873192</v>
      </c>
      <c r="AE136" s="118">
        <f t="shared" si="71"/>
        <v>-21541.490000000005</v>
      </c>
      <c r="AF136" s="118">
        <f t="shared" si="72"/>
        <v>-976.7857285873192</v>
      </c>
      <c r="AG136" s="127" t="str">
        <f t="shared" si="104"/>
        <v>Failed Aggregate MOE</v>
      </c>
      <c r="AH136" s="128" t="str">
        <f t="shared" si="105"/>
        <v>Failed PPC</v>
      </c>
      <c r="AI136" s="128" t="str">
        <f t="shared" si="106"/>
        <v>Failed Reduced Student Aggegate</v>
      </c>
      <c r="AJ136" s="128" t="str">
        <f t="shared" si="98"/>
        <v>Failed PPC</v>
      </c>
      <c r="AK136" s="129" t="str">
        <f t="shared" si="66"/>
        <v>Failed Local Test</v>
      </c>
      <c r="AL136" s="129" t="str">
        <f t="shared" si="107"/>
        <v>Failed Local per Pupil</v>
      </c>
      <c r="AM136" s="129" t="str">
        <f t="shared" si="67"/>
        <v>Failed Local Test</v>
      </c>
      <c r="AN136" s="129" t="str">
        <f t="shared" si="68"/>
        <v>Failed Local per Pupil</v>
      </c>
      <c r="AO136" s="129" t="str">
        <f>#VALUE!</f>
        <v>Did Not Meet MOE</v>
      </c>
      <c r="AP136" s="133">
        <v>-28533.49</v>
      </c>
    </row>
    <row r="137" spans="1:42" ht="15.75">
      <c r="A137" s="36" t="s">
        <v>264</v>
      </c>
      <c r="B137" s="37" t="s">
        <v>265</v>
      </c>
      <c r="C137" s="38">
        <f>+'2009 program exp'!U133</f>
        <v>2019255.7</v>
      </c>
      <c r="D137" s="75">
        <f>+Local!I137</f>
        <v>251662.25</v>
      </c>
      <c r="E137" s="38">
        <v>343227.5</v>
      </c>
      <c r="F137" s="38">
        <f t="shared" si="85"/>
        <v>1676028.2</v>
      </c>
      <c r="G137" s="38">
        <f t="shared" si="99"/>
        <v>-91565.25</v>
      </c>
      <c r="H137" s="39">
        <v>407</v>
      </c>
      <c r="I137" s="38">
        <f t="shared" si="86"/>
        <v>4118.005405405405</v>
      </c>
      <c r="J137" s="40">
        <f t="shared" si="100"/>
        <v>-224.97604422604422</v>
      </c>
      <c r="K137" s="40">
        <f t="shared" si="87"/>
        <v>1601904.1027027026</v>
      </c>
      <c r="L137" s="40">
        <f t="shared" si="88"/>
        <v>3935.8823162228564</v>
      </c>
      <c r="M137" s="40">
        <f t="shared" si="89"/>
        <v>-87515.6812039312</v>
      </c>
      <c r="N137" s="40">
        <f t="shared" si="90"/>
        <v>-215.02624374430272</v>
      </c>
      <c r="O137" s="38">
        <f>+'2010 program exp'!S133</f>
        <v>1752060.4100000001</v>
      </c>
      <c r="P137" s="119"/>
      <c r="Q137" s="40">
        <f t="shared" si="101"/>
        <v>1752060.4100000001</v>
      </c>
      <c r="R137" s="41">
        <f>+Local!O137</f>
        <v>0</v>
      </c>
      <c r="S137" s="41">
        <f t="shared" si="102"/>
        <v>0</v>
      </c>
      <c r="T137" s="23">
        <v>389</v>
      </c>
      <c r="U137" s="41">
        <f t="shared" si="91"/>
        <v>4504.011336760926</v>
      </c>
      <c r="V137" s="41">
        <f t="shared" si="69"/>
        <v>4504.011336760926</v>
      </c>
      <c r="W137" s="40">
        <f t="shared" si="92"/>
        <v>0</v>
      </c>
      <c r="X137" s="40">
        <f t="shared" si="103"/>
        <v>0</v>
      </c>
      <c r="Y137" s="38">
        <f t="shared" si="93"/>
        <v>76032.2100000002</v>
      </c>
      <c r="Z137" s="38">
        <f t="shared" si="94"/>
        <v>386.00593135552026</v>
      </c>
      <c r="AA137" s="38">
        <f t="shared" si="95"/>
        <v>150156.30729729752</v>
      </c>
      <c r="AB137" s="38">
        <f t="shared" si="70"/>
        <v>568.1290205380692</v>
      </c>
      <c r="AC137" s="38">
        <f t="shared" si="96"/>
        <v>91565.25</v>
      </c>
      <c r="AD137" s="38">
        <f t="shared" si="97"/>
        <v>224.97604422604422</v>
      </c>
      <c r="AE137" s="38">
        <f t="shared" si="71"/>
        <v>87515.6812039312</v>
      </c>
      <c r="AF137" s="38">
        <f t="shared" si="72"/>
        <v>215.02624374430272</v>
      </c>
      <c r="AG137" s="78" t="str">
        <f t="shared" si="104"/>
        <v>Met MOE</v>
      </c>
      <c r="AH137" s="42" t="str">
        <f t="shared" si="105"/>
        <v>Met MOE</v>
      </c>
      <c r="AI137" s="42" t="str">
        <f t="shared" si="106"/>
        <v>Met MOE</v>
      </c>
      <c r="AJ137" s="42" t="str">
        <f t="shared" si="98"/>
        <v>Met MOE</v>
      </c>
      <c r="AK137" s="43" t="str">
        <f t="shared" si="66"/>
        <v>Met MOE</v>
      </c>
      <c r="AL137" s="43" t="str">
        <f t="shared" si="107"/>
        <v>Met MOE</v>
      </c>
      <c r="AM137" s="43" t="str">
        <f t="shared" si="67"/>
        <v>Met MOE</v>
      </c>
      <c r="AN137" s="43" t="str">
        <f t="shared" si="68"/>
        <v>Met MOE</v>
      </c>
      <c r="AO137" s="43" t="str">
        <f>#VALUE!</f>
        <v>Met MOE</v>
      </c>
      <c r="AP137" s="134"/>
    </row>
    <row r="138" spans="1:42" ht="15.75">
      <c r="A138" s="36" t="s">
        <v>266</v>
      </c>
      <c r="B138" s="37" t="s">
        <v>267</v>
      </c>
      <c r="C138" s="38">
        <f>+'2009 program exp'!U134</f>
        <v>1388631.1300000001</v>
      </c>
      <c r="D138" s="75">
        <f>+Local!I138</f>
        <v>399660.1300000002</v>
      </c>
      <c r="E138" s="38" t="s">
        <v>736</v>
      </c>
      <c r="F138" s="38">
        <f t="shared" si="85"/>
        <v>1388631.1300000001</v>
      </c>
      <c r="G138" s="38">
        <f t="shared" si="99"/>
        <v>399660.1300000002</v>
      </c>
      <c r="H138" s="39">
        <v>182</v>
      </c>
      <c r="I138" s="38">
        <f t="shared" si="86"/>
        <v>7629.841373626375</v>
      </c>
      <c r="J138" s="40">
        <f t="shared" si="100"/>
        <v>2195.9347802197813</v>
      </c>
      <c r="K138" s="40">
        <f t="shared" si="87"/>
        <v>1213144.7784065935</v>
      </c>
      <c r="L138" s="40">
        <f t="shared" si="88"/>
        <v>6665.630650585678</v>
      </c>
      <c r="M138" s="40">
        <f t="shared" si="89"/>
        <v>349153.63005494524</v>
      </c>
      <c r="N138" s="40">
        <f t="shared" si="90"/>
        <v>1918.4265387634355</v>
      </c>
      <c r="O138" s="38">
        <f>+'2010 program exp'!S134</f>
        <v>1154771.8699999999</v>
      </c>
      <c r="P138" s="119"/>
      <c r="Q138" s="40">
        <f t="shared" si="101"/>
        <v>1154771.8699999999</v>
      </c>
      <c r="R138" s="41">
        <f>+Local!O138</f>
        <v>216629.86999999994</v>
      </c>
      <c r="S138" s="41">
        <f t="shared" si="102"/>
        <v>216629.86999999994</v>
      </c>
      <c r="T138" s="23">
        <v>159</v>
      </c>
      <c r="U138" s="41">
        <f t="shared" si="91"/>
        <v>7262.716163522012</v>
      </c>
      <c r="V138" s="41">
        <f t="shared" si="69"/>
        <v>7262.716163522012</v>
      </c>
      <c r="W138" s="40">
        <f t="shared" si="92"/>
        <v>1362.452012578616</v>
      </c>
      <c r="X138" s="40">
        <f t="shared" si="103"/>
        <v>1362.452012578616</v>
      </c>
      <c r="Y138" s="38">
        <f t="shared" si="93"/>
        <v>-233859.26000000024</v>
      </c>
      <c r="Z138" s="38">
        <f t="shared" si="94"/>
        <v>-367.12521010436285</v>
      </c>
      <c r="AA138" s="38">
        <f t="shared" si="95"/>
        <v>-58372.908406593604</v>
      </c>
      <c r="AB138" s="38">
        <f t="shared" si="70"/>
        <v>597.0855129363335</v>
      </c>
      <c r="AC138" s="38">
        <f t="shared" si="96"/>
        <v>-183030.26000000024</v>
      </c>
      <c r="AD138" s="38">
        <f t="shared" si="97"/>
        <v>-833.4827676411653</v>
      </c>
      <c r="AE138" s="38">
        <f t="shared" si="71"/>
        <v>-132523.7600549453</v>
      </c>
      <c r="AF138" s="38">
        <f t="shared" si="72"/>
        <v>-555.9745261848195</v>
      </c>
      <c r="AG138" s="78" t="str">
        <f t="shared" si="104"/>
        <v>Failed Aggregate MOE</v>
      </c>
      <c r="AH138" s="42" t="str">
        <f t="shared" si="105"/>
        <v>Failed PPC</v>
      </c>
      <c r="AI138" s="42" t="str">
        <f t="shared" si="106"/>
        <v>Failed Reduced Student Aggegate</v>
      </c>
      <c r="AJ138" s="42" t="str">
        <f t="shared" si="98"/>
        <v>Met MOE</v>
      </c>
      <c r="AK138" s="43" t="str">
        <f aca="true" t="shared" si="108" ref="AK138:AK185">IF(AC138&gt;0,"Met MOE","Failed Local Test")</f>
        <v>Failed Local Test</v>
      </c>
      <c r="AL138" s="43" t="str">
        <f t="shared" si="107"/>
        <v>Failed Local per Pupil</v>
      </c>
      <c r="AM138" s="43" t="str">
        <f aca="true" t="shared" si="109" ref="AM138:AM185">IF(AE138&gt;0,"Met MOE","Failed Local Test")</f>
        <v>Failed Local Test</v>
      </c>
      <c r="AN138" s="43" t="str">
        <f aca="true" t="shared" si="110" ref="AN138:AN185">IF(AF138&gt;=0,"Met MOE","Failed Local per Pupil")</f>
        <v>Failed Local per Pupil</v>
      </c>
      <c r="AO138" s="43" t="str">
        <f>#VALUE!</f>
        <v>Met MOE</v>
      </c>
      <c r="AP138" s="134"/>
    </row>
    <row r="139" spans="1:42" ht="15.75">
      <c r="A139" s="36" t="s">
        <v>268</v>
      </c>
      <c r="B139" s="37" t="s">
        <v>269</v>
      </c>
      <c r="C139" s="38">
        <f>+'2009 program exp'!U135</f>
        <v>1619883.4599999997</v>
      </c>
      <c r="D139" s="75">
        <f>+Local!I139</f>
        <v>228835.45999999976</v>
      </c>
      <c r="E139" s="38" t="s">
        <v>736</v>
      </c>
      <c r="F139" s="38">
        <f t="shared" si="85"/>
        <v>1619883.4599999997</v>
      </c>
      <c r="G139" s="38">
        <f t="shared" si="99"/>
        <v>228835.45999999976</v>
      </c>
      <c r="H139" s="39">
        <v>195</v>
      </c>
      <c r="I139" s="38">
        <f t="shared" si="86"/>
        <v>8307.094666666666</v>
      </c>
      <c r="J139" s="40">
        <f t="shared" si="100"/>
        <v>1173.5151794871783</v>
      </c>
      <c r="K139" s="40">
        <f t="shared" si="87"/>
        <v>1619883.4599999997</v>
      </c>
      <c r="L139" s="40">
        <f t="shared" si="88"/>
        <v>8307.094666666666</v>
      </c>
      <c r="M139" s="40">
        <f t="shared" si="89"/>
        <v>228835.45999999976</v>
      </c>
      <c r="N139" s="40">
        <f t="shared" si="90"/>
        <v>1173.5151794871783</v>
      </c>
      <c r="O139" s="38">
        <f>+'2010 program exp'!S135</f>
        <v>1738671.69</v>
      </c>
      <c r="P139" s="119"/>
      <c r="Q139" s="40">
        <f t="shared" si="101"/>
        <v>1738671.69</v>
      </c>
      <c r="R139" s="41">
        <f>+Local!O139</f>
        <v>317640.6899999999</v>
      </c>
      <c r="S139" s="41">
        <f t="shared" si="102"/>
        <v>317640.6899999999</v>
      </c>
      <c r="T139" s="23">
        <v>196</v>
      </c>
      <c r="U139" s="41">
        <f t="shared" si="91"/>
        <v>8870.773928571429</v>
      </c>
      <c r="V139" s="41">
        <f aca="true" t="shared" si="111" ref="V139:V185">+Q139/T139</f>
        <v>8870.773928571429</v>
      </c>
      <c r="W139" s="40">
        <f t="shared" si="92"/>
        <v>1620.6157653061218</v>
      </c>
      <c r="X139" s="40">
        <f t="shared" si="103"/>
        <v>1620.6157653061218</v>
      </c>
      <c r="Y139" s="38">
        <f t="shared" si="93"/>
        <v>118788.23000000021</v>
      </c>
      <c r="Z139" s="38">
        <f t="shared" si="94"/>
        <v>563.6792619047628</v>
      </c>
      <c r="AA139" s="38">
        <f t="shared" si="95"/>
        <v>118788.23000000021</v>
      </c>
      <c r="AB139" s="38">
        <f aca="true" t="shared" si="112" ref="AB139:AB185">+V139-L139</f>
        <v>563.6792619047628</v>
      </c>
      <c r="AC139" s="38">
        <f t="shared" si="96"/>
        <v>88805.23000000013</v>
      </c>
      <c r="AD139" s="38">
        <f t="shared" si="97"/>
        <v>447.1005858189435</v>
      </c>
      <c r="AE139" s="38">
        <f aca="true" t="shared" si="113" ref="AE139:AE185">+S139-M139</f>
        <v>88805.23000000013</v>
      </c>
      <c r="AF139" s="38">
        <f aca="true" t="shared" si="114" ref="AF139:AF185">+X139-N139</f>
        <v>447.1005858189435</v>
      </c>
      <c r="AG139" s="78" t="str">
        <f t="shared" si="104"/>
        <v>Met MOE</v>
      </c>
      <c r="AH139" s="42" t="str">
        <f t="shared" si="105"/>
        <v>Met MOE</v>
      </c>
      <c r="AI139" s="42" t="str">
        <f t="shared" si="106"/>
        <v>Met MOE</v>
      </c>
      <c r="AJ139" s="42" t="str">
        <f t="shared" si="98"/>
        <v>Met MOE</v>
      </c>
      <c r="AK139" s="43" t="str">
        <f t="shared" si="108"/>
        <v>Met MOE</v>
      </c>
      <c r="AL139" s="43" t="str">
        <f t="shared" si="107"/>
        <v>Met MOE</v>
      </c>
      <c r="AM139" s="43" t="str">
        <f t="shared" si="109"/>
        <v>Met MOE</v>
      </c>
      <c r="AN139" s="43" t="str">
        <f t="shared" si="110"/>
        <v>Met MOE</v>
      </c>
      <c r="AO139" s="43" t="str">
        <f>#VALUE!</f>
        <v>Met MOE</v>
      </c>
      <c r="AP139" s="134"/>
    </row>
    <row r="140" spans="1:42" ht="15.75">
      <c r="A140" s="36" t="s">
        <v>270</v>
      </c>
      <c r="B140" s="37" t="s">
        <v>271</v>
      </c>
      <c r="C140" s="38">
        <f>+'2009 program exp'!U136</f>
        <v>977916.9499999998</v>
      </c>
      <c r="D140" s="75">
        <f>+Local!I140</f>
        <v>316751.9499999998</v>
      </c>
      <c r="E140" s="38">
        <v>158548.5</v>
      </c>
      <c r="F140" s="38">
        <f t="shared" si="85"/>
        <v>819368.4499999998</v>
      </c>
      <c r="G140" s="38">
        <f t="shared" si="99"/>
        <v>158203.44999999978</v>
      </c>
      <c r="H140" s="39">
        <v>191</v>
      </c>
      <c r="I140" s="38">
        <f t="shared" si="86"/>
        <v>4289.887172774868</v>
      </c>
      <c r="J140" s="40">
        <f t="shared" si="100"/>
        <v>828.2903141361245</v>
      </c>
      <c r="K140" s="40">
        <f t="shared" si="87"/>
        <v>767889.8039267014</v>
      </c>
      <c r="L140" s="40">
        <f t="shared" si="88"/>
        <v>4020.365465584824</v>
      </c>
      <c r="M140" s="40">
        <f t="shared" si="89"/>
        <v>148263.9662303663</v>
      </c>
      <c r="N140" s="40">
        <f t="shared" si="90"/>
        <v>776.2511320961586</v>
      </c>
      <c r="O140" s="38">
        <f>+'2010 program exp'!S136</f>
        <v>850840.82</v>
      </c>
      <c r="P140" s="119"/>
      <c r="Q140" s="40">
        <f t="shared" si="101"/>
        <v>850840.82</v>
      </c>
      <c r="R140" s="41">
        <f>+Local!O140</f>
        <v>361342.81999999995</v>
      </c>
      <c r="S140" s="41">
        <f t="shared" si="102"/>
        <v>361342.81999999995</v>
      </c>
      <c r="T140" s="23">
        <v>179</v>
      </c>
      <c r="U140" s="41">
        <f t="shared" si="91"/>
        <v>4753.300670391061</v>
      </c>
      <c r="V140" s="41">
        <f t="shared" si="111"/>
        <v>4753.300670391061</v>
      </c>
      <c r="W140" s="40">
        <f t="shared" si="92"/>
        <v>2018.6749720670389</v>
      </c>
      <c r="X140" s="40">
        <f t="shared" si="103"/>
        <v>2018.6749720670389</v>
      </c>
      <c r="Y140" s="38">
        <f t="shared" si="93"/>
        <v>31472.37000000011</v>
      </c>
      <c r="Z140" s="38">
        <f t="shared" si="94"/>
        <v>463.4134976161931</v>
      </c>
      <c r="AA140" s="38">
        <f t="shared" si="95"/>
        <v>82951.01607329852</v>
      </c>
      <c r="AB140" s="38">
        <f t="shared" si="112"/>
        <v>732.9352048062374</v>
      </c>
      <c r="AC140" s="38">
        <f t="shared" si="96"/>
        <v>203139.37000000017</v>
      </c>
      <c r="AD140" s="38">
        <f t="shared" si="97"/>
        <v>1190.3846579309143</v>
      </c>
      <c r="AE140" s="38">
        <f t="shared" si="113"/>
        <v>213078.85376963366</v>
      </c>
      <c r="AF140" s="38">
        <f t="shared" si="114"/>
        <v>1242.4238399708802</v>
      </c>
      <c r="AG140" s="78" t="str">
        <f t="shared" si="104"/>
        <v>Met MOE</v>
      </c>
      <c r="AH140" s="42" t="str">
        <f t="shared" si="105"/>
        <v>Met MOE</v>
      </c>
      <c r="AI140" s="42" t="str">
        <f t="shared" si="106"/>
        <v>Met MOE</v>
      </c>
      <c r="AJ140" s="42" t="str">
        <f t="shared" si="98"/>
        <v>Met MOE</v>
      </c>
      <c r="AK140" s="43" t="str">
        <f t="shared" si="108"/>
        <v>Met MOE</v>
      </c>
      <c r="AL140" s="43" t="str">
        <f t="shared" si="107"/>
        <v>Met MOE</v>
      </c>
      <c r="AM140" s="43" t="str">
        <f t="shared" si="109"/>
        <v>Met MOE</v>
      </c>
      <c r="AN140" s="43" t="str">
        <f t="shared" si="110"/>
        <v>Met MOE</v>
      </c>
      <c r="AO140" s="43" t="str">
        <f>#VALUE!</f>
        <v>Met MOE</v>
      </c>
      <c r="AP140" s="134"/>
    </row>
    <row r="141" spans="1:42" ht="15.75">
      <c r="A141" s="36" t="s">
        <v>272</v>
      </c>
      <c r="B141" s="37" t="s">
        <v>273</v>
      </c>
      <c r="C141" s="38">
        <f>+'2009 program exp'!U137</f>
        <v>5747904.260000001</v>
      </c>
      <c r="D141" s="75">
        <f>+Local!I141</f>
        <v>1587650.9800000014</v>
      </c>
      <c r="E141" s="38">
        <v>530827.5</v>
      </c>
      <c r="F141" s="38">
        <f t="shared" si="85"/>
        <v>5217076.760000001</v>
      </c>
      <c r="G141" s="38">
        <f t="shared" si="99"/>
        <v>1056823.4800000014</v>
      </c>
      <c r="H141" s="39">
        <v>754</v>
      </c>
      <c r="I141" s="38">
        <f t="shared" si="86"/>
        <v>6919.199946949603</v>
      </c>
      <c r="J141" s="40">
        <f t="shared" si="100"/>
        <v>1401.6226525198958</v>
      </c>
      <c r="K141" s="40">
        <f t="shared" si="87"/>
        <v>4850359.162811671</v>
      </c>
      <c r="L141" s="40">
        <f t="shared" si="88"/>
        <v>6432.837085957124</v>
      </c>
      <c r="M141" s="40">
        <f t="shared" si="89"/>
        <v>982537.4794164469</v>
      </c>
      <c r="N141" s="40">
        <f t="shared" si="90"/>
        <v>1303.1001053268526</v>
      </c>
      <c r="O141" s="38">
        <f>+'2010 program exp'!S137</f>
        <v>4690144.83</v>
      </c>
      <c r="P141" s="119"/>
      <c r="Q141" s="40">
        <f t="shared" si="101"/>
        <v>4690144.83</v>
      </c>
      <c r="R141" s="41">
        <f>+Local!O141</f>
        <v>112088.83000000026</v>
      </c>
      <c r="S141" s="41">
        <f t="shared" si="102"/>
        <v>112088.83000000026</v>
      </c>
      <c r="T141" s="23">
        <v>701</v>
      </c>
      <c r="U141" s="41">
        <f t="shared" si="91"/>
        <v>6690.6488302425105</v>
      </c>
      <c r="V141" s="41">
        <f t="shared" si="111"/>
        <v>6690.6488302425105</v>
      </c>
      <c r="W141" s="40">
        <f t="shared" si="92"/>
        <v>159.89847360913018</v>
      </c>
      <c r="X141" s="40">
        <f t="shared" si="103"/>
        <v>159.89847360913018</v>
      </c>
      <c r="Y141" s="38">
        <f t="shared" si="93"/>
        <v>-526931.9300000006</v>
      </c>
      <c r="Z141" s="38">
        <f t="shared" si="94"/>
        <v>-228.55111670709266</v>
      </c>
      <c r="AA141" s="38">
        <f t="shared" si="95"/>
        <v>-160214.3328116713</v>
      </c>
      <c r="AB141" s="38">
        <f t="shared" si="112"/>
        <v>257.81174428538634</v>
      </c>
      <c r="AC141" s="38">
        <f t="shared" si="96"/>
        <v>-944734.6500000011</v>
      </c>
      <c r="AD141" s="38">
        <f t="shared" si="97"/>
        <v>-1241.7241789107657</v>
      </c>
      <c r="AE141" s="38">
        <f t="shared" si="113"/>
        <v>-870448.6494164466</v>
      </c>
      <c r="AF141" s="38">
        <f t="shared" si="114"/>
        <v>-1143.2016317177224</v>
      </c>
      <c r="AG141" s="78" t="str">
        <f t="shared" si="104"/>
        <v>Failed Aggregate MOE</v>
      </c>
      <c r="AH141" s="42" t="str">
        <f t="shared" si="105"/>
        <v>Failed PPC</v>
      </c>
      <c r="AI141" s="42" t="str">
        <f t="shared" si="106"/>
        <v>Failed Reduced Student Aggegate</v>
      </c>
      <c r="AJ141" s="42" t="str">
        <f t="shared" si="98"/>
        <v>Met MOE</v>
      </c>
      <c r="AK141" s="43" t="str">
        <f t="shared" si="108"/>
        <v>Failed Local Test</v>
      </c>
      <c r="AL141" s="43" t="str">
        <f t="shared" si="107"/>
        <v>Failed Local per Pupil</v>
      </c>
      <c r="AM141" s="43" t="str">
        <f t="shared" si="109"/>
        <v>Failed Local Test</v>
      </c>
      <c r="AN141" s="43" t="str">
        <f t="shared" si="110"/>
        <v>Failed Local per Pupil</v>
      </c>
      <c r="AO141" s="43" t="str">
        <f>#VALUE!</f>
        <v>Met MOE</v>
      </c>
      <c r="AP141" s="134"/>
    </row>
    <row r="142" spans="1:42" ht="15.75">
      <c r="A142" s="36" t="s">
        <v>274</v>
      </c>
      <c r="B142" s="37" t="s">
        <v>275</v>
      </c>
      <c r="C142" s="38">
        <f>+'2009 program exp'!U138</f>
        <v>4310246.13</v>
      </c>
      <c r="D142" s="75">
        <f>+Local!I142</f>
        <v>739691.1299999998</v>
      </c>
      <c r="E142" s="38" t="s">
        <v>736</v>
      </c>
      <c r="F142" s="38">
        <f t="shared" si="85"/>
        <v>4310246.13</v>
      </c>
      <c r="G142" s="38">
        <f t="shared" si="99"/>
        <v>739691.1299999998</v>
      </c>
      <c r="H142" s="39">
        <v>845</v>
      </c>
      <c r="I142" s="38">
        <f t="shared" si="86"/>
        <v>5100.88299408284</v>
      </c>
      <c r="J142" s="40">
        <f t="shared" si="100"/>
        <v>875.374118343195</v>
      </c>
      <c r="K142" s="40">
        <f t="shared" si="87"/>
        <v>4121513.4592189346</v>
      </c>
      <c r="L142" s="40">
        <f t="shared" si="88"/>
        <v>4877.530720969154</v>
      </c>
      <c r="M142" s="40">
        <f t="shared" si="89"/>
        <v>707302.2876213016</v>
      </c>
      <c r="N142" s="40">
        <f t="shared" si="90"/>
        <v>837.0441273624871</v>
      </c>
      <c r="O142" s="38">
        <f>+'2010 program exp'!S138</f>
        <v>4133459.6999999997</v>
      </c>
      <c r="P142" s="119">
        <v>20427</v>
      </c>
      <c r="Q142" s="40">
        <f t="shared" si="101"/>
        <v>4153886.6999999997</v>
      </c>
      <c r="R142" s="41">
        <f>+Local!O142</f>
        <v>383019.01000000024</v>
      </c>
      <c r="S142" s="41">
        <f t="shared" si="102"/>
        <v>403446.01000000024</v>
      </c>
      <c r="T142" s="23">
        <v>808</v>
      </c>
      <c r="U142" s="41">
        <f t="shared" si="91"/>
        <v>5115.667945544554</v>
      </c>
      <c r="V142" s="41">
        <f t="shared" si="111"/>
        <v>5140.9488861386135</v>
      </c>
      <c r="W142" s="40">
        <f t="shared" si="92"/>
        <v>474.03342821782206</v>
      </c>
      <c r="X142" s="40">
        <f t="shared" si="103"/>
        <v>499.3143688118815</v>
      </c>
      <c r="Y142" s="38">
        <f t="shared" si="93"/>
        <v>-176786.43000000017</v>
      </c>
      <c r="Z142" s="38">
        <f t="shared" si="94"/>
        <v>14.784951461713717</v>
      </c>
      <c r="AA142" s="38">
        <f t="shared" si="95"/>
        <v>32373.240781065077</v>
      </c>
      <c r="AB142" s="38">
        <f t="shared" si="112"/>
        <v>263.4181651694598</v>
      </c>
      <c r="AC142" s="38">
        <f t="shared" si="96"/>
        <v>-356672.11999999953</v>
      </c>
      <c r="AD142" s="38">
        <f t="shared" si="97"/>
        <v>-401.340690125373</v>
      </c>
      <c r="AE142" s="38">
        <f t="shared" si="113"/>
        <v>-303856.27762130136</v>
      </c>
      <c r="AF142" s="38">
        <f t="shared" si="114"/>
        <v>-337.7297585506056</v>
      </c>
      <c r="AG142" s="78" t="str">
        <f t="shared" si="104"/>
        <v>Failed Aggregate MOE</v>
      </c>
      <c r="AH142" s="42" t="str">
        <f t="shared" si="105"/>
        <v>Met MOE</v>
      </c>
      <c r="AI142" s="42" t="str">
        <f t="shared" si="106"/>
        <v>Met MOE</v>
      </c>
      <c r="AJ142" s="42" t="str">
        <f t="shared" si="98"/>
        <v>Met MOE</v>
      </c>
      <c r="AK142" s="43" t="str">
        <f t="shared" si="108"/>
        <v>Failed Local Test</v>
      </c>
      <c r="AL142" s="43" t="str">
        <f t="shared" si="107"/>
        <v>Failed Local per Pupil</v>
      </c>
      <c r="AM142" s="43" t="str">
        <f t="shared" si="109"/>
        <v>Failed Local Test</v>
      </c>
      <c r="AN142" s="43" t="str">
        <f t="shared" si="110"/>
        <v>Failed Local per Pupil</v>
      </c>
      <c r="AO142" s="43" t="str">
        <f>#VALUE!</f>
        <v>Met MOE</v>
      </c>
      <c r="AP142" s="134"/>
    </row>
    <row r="143" spans="1:42" ht="15.75">
      <c r="A143" s="36" t="s">
        <v>276</v>
      </c>
      <c r="B143" s="37" t="s">
        <v>277</v>
      </c>
      <c r="C143" s="38">
        <f>+'2009 program exp'!U139</f>
        <v>2611062.4100000006</v>
      </c>
      <c r="D143" s="75">
        <f>+Local!I143</f>
        <v>526451.4100000003</v>
      </c>
      <c r="E143" s="38">
        <v>308668.5</v>
      </c>
      <c r="F143" s="38">
        <f t="shared" si="85"/>
        <v>2302393.9100000006</v>
      </c>
      <c r="G143" s="38">
        <f t="shared" si="99"/>
        <v>217782.91000000027</v>
      </c>
      <c r="H143" s="39">
        <v>423</v>
      </c>
      <c r="I143" s="38">
        <f t="shared" si="86"/>
        <v>5443.011607565013</v>
      </c>
      <c r="J143" s="40">
        <f t="shared" si="100"/>
        <v>514.8532151300243</v>
      </c>
      <c r="K143" s="40">
        <f t="shared" si="87"/>
        <v>2280621.8635697407</v>
      </c>
      <c r="L143" s="40">
        <f t="shared" si="88"/>
        <v>5391.541048628229</v>
      </c>
      <c r="M143" s="40">
        <f t="shared" si="89"/>
        <v>215723.49713948017</v>
      </c>
      <c r="N143" s="40">
        <f t="shared" si="90"/>
        <v>509.9846268072817</v>
      </c>
      <c r="O143" s="38">
        <f>+'2010 program exp'!S139</f>
        <v>2693541.4899999998</v>
      </c>
      <c r="P143" s="119"/>
      <c r="Q143" s="40">
        <f t="shared" si="101"/>
        <v>2693541.4899999998</v>
      </c>
      <c r="R143" s="41">
        <f>+Local!O143</f>
        <v>214845.49000000005</v>
      </c>
      <c r="S143" s="41">
        <f t="shared" si="102"/>
        <v>214845.49000000005</v>
      </c>
      <c r="T143" s="23">
        <v>419</v>
      </c>
      <c r="U143" s="41">
        <f t="shared" si="91"/>
        <v>6428.499976133651</v>
      </c>
      <c r="V143" s="41">
        <f t="shared" si="111"/>
        <v>6428.499976133651</v>
      </c>
      <c r="W143" s="40">
        <f t="shared" si="92"/>
        <v>512.7577326968975</v>
      </c>
      <c r="X143" s="40">
        <f t="shared" si="103"/>
        <v>512.7577326968975</v>
      </c>
      <c r="Y143" s="38">
        <f t="shared" si="93"/>
        <v>391147.57999999914</v>
      </c>
      <c r="Z143" s="38">
        <f t="shared" si="94"/>
        <v>985.4883685686382</v>
      </c>
      <c r="AA143" s="38">
        <f t="shared" si="95"/>
        <v>412919.6264302591</v>
      </c>
      <c r="AB143" s="38">
        <f t="shared" si="112"/>
        <v>1036.9589275054223</v>
      </c>
      <c r="AC143" s="38">
        <f t="shared" si="96"/>
        <v>-2937.4200000002165</v>
      </c>
      <c r="AD143" s="38">
        <f t="shared" si="97"/>
        <v>-2.09548243312679</v>
      </c>
      <c r="AE143" s="38">
        <f t="shared" si="113"/>
        <v>-878.0071394801198</v>
      </c>
      <c r="AF143" s="38">
        <f t="shared" si="114"/>
        <v>2.773105889615806</v>
      </c>
      <c r="AG143" s="78" t="str">
        <f t="shared" si="104"/>
        <v>Met MOE</v>
      </c>
      <c r="AH143" s="42" t="str">
        <f t="shared" si="105"/>
        <v>Met MOE</v>
      </c>
      <c r="AI143" s="42" t="str">
        <f t="shared" si="106"/>
        <v>Met MOE</v>
      </c>
      <c r="AJ143" s="42" t="str">
        <f t="shared" si="98"/>
        <v>Met MOE</v>
      </c>
      <c r="AK143" s="43" t="str">
        <f t="shared" si="108"/>
        <v>Failed Local Test</v>
      </c>
      <c r="AL143" s="43" t="str">
        <f t="shared" si="107"/>
        <v>Failed Local per Pupil</v>
      </c>
      <c r="AM143" s="43" t="str">
        <f t="shared" si="109"/>
        <v>Failed Local Test</v>
      </c>
      <c r="AN143" s="43" t="str">
        <f t="shared" si="110"/>
        <v>Met MOE</v>
      </c>
      <c r="AO143" s="43" t="str">
        <f>#VALUE!</f>
        <v>Met MOE</v>
      </c>
      <c r="AP143" s="134"/>
    </row>
    <row r="144" spans="1:42" ht="15.75">
      <c r="A144" s="36" t="s">
        <v>278</v>
      </c>
      <c r="B144" s="37" t="s">
        <v>279</v>
      </c>
      <c r="C144" s="38">
        <f>+'2009 program exp'!U140</f>
        <v>904346.9500000001</v>
      </c>
      <c r="D144" s="75">
        <f>+Local!I144</f>
        <v>418349.95000000007</v>
      </c>
      <c r="E144" s="38" t="s">
        <v>736</v>
      </c>
      <c r="F144" s="38">
        <f t="shared" si="85"/>
        <v>904346.9500000001</v>
      </c>
      <c r="G144" s="38">
        <f t="shared" si="99"/>
        <v>418349.95000000007</v>
      </c>
      <c r="H144" s="39">
        <v>113</v>
      </c>
      <c r="I144" s="38">
        <f t="shared" si="86"/>
        <v>8003.070353982302</v>
      </c>
      <c r="J144" s="40">
        <f t="shared" si="100"/>
        <v>3702.2119469026557</v>
      </c>
      <c r="K144" s="40">
        <f t="shared" si="87"/>
        <v>840322.3871681417</v>
      </c>
      <c r="L144" s="40">
        <f t="shared" si="88"/>
        <v>7436.481302372935</v>
      </c>
      <c r="M144" s="40">
        <f t="shared" si="89"/>
        <v>388732.2544247788</v>
      </c>
      <c r="N144" s="40">
        <f t="shared" si="90"/>
        <v>3440.1084462369804</v>
      </c>
      <c r="O144" s="38">
        <f>+'2010 program exp'!S140</f>
        <v>903769.45</v>
      </c>
      <c r="P144" s="119"/>
      <c r="Q144" s="40">
        <f t="shared" si="101"/>
        <v>903769.45</v>
      </c>
      <c r="R144" s="41">
        <f>+Local!O144</f>
        <v>605298.45</v>
      </c>
      <c r="S144" s="41">
        <f t="shared" si="102"/>
        <v>605298.45</v>
      </c>
      <c r="T144" s="23">
        <v>105</v>
      </c>
      <c r="U144" s="41">
        <f t="shared" si="91"/>
        <v>8607.328095238096</v>
      </c>
      <c r="V144" s="41">
        <f t="shared" si="111"/>
        <v>8607.328095238096</v>
      </c>
      <c r="W144" s="40">
        <f t="shared" si="92"/>
        <v>5764.7471428571425</v>
      </c>
      <c r="X144" s="40">
        <f t="shared" si="103"/>
        <v>5764.7471428571425</v>
      </c>
      <c r="Y144" s="38">
        <f t="shared" si="93"/>
        <v>-577.5000000001164</v>
      </c>
      <c r="Z144" s="38">
        <f t="shared" si="94"/>
        <v>604.2577412557939</v>
      </c>
      <c r="AA144" s="38">
        <f t="shared" si="95"/>
        <v>63447.06283185829</v>
      </c>
      <c r="AB144" s="38">
        <f t="shared" si="112"/>
        <v>1170.8467928651608</v>
      </c>
      <c r="AC144" s="38">
        <f t="shared" si="96"/>
        <v>186948.49999999988</v>
      </c>
      <c r="AD144" s="38">
        <f t="shared" si="97"/>
        <v>2062.535195954487</v>
      </c>
      <c r="AE144" s="38">
        <f t="shared" si="113"/>
        <v>216566.19557522115</v>
      </c>
      <c r="AF144" s="38">
        <f t="shared" si="114"/>
        <v>2324.638696620162</v>
      </c>
      <c r="AG144" s="78" t="str">
        <f t="shared" si="104"/>
        <v>Failed Aggregate MOE</v>
      </c>
      <c r="AH144" s="42" t="str">
        <f t="shared" si="105"/>
        <v>Met MOE</v>
      </c>
      <c r="AI144" s="42" t="str">
        <f t="shared" si="106"/>
        <v>Met MOE</v>
      </c>
      <c r="AJ144" s="42" t="str">
        <f t="shared" si="98"/>
        <v>Met MOE</v>
      </c>
      <c r="AK144" s="43" t="str">
        <f t="shared" si="108"/>
        <v>Met MOE</v>
      </c>
      <c r="AL144" s="43" t="str">
        <f t="shared" si="107"/>
        <v>Met MOE</v>
      </c>
      <c r="AM144" s="43" t="str">
        <f t="shared" si="109"/>
        <v>Met MOE</v>
      </c>
      <c r="AN144" s="43" t="str">
        <f t="shared" si="110"/>
        <v>Met MOE</v>
      </c>
      <c r="AO144" s="43" t="str">
        <f>#VALUE!</f>
        <v>Met MOE</v>
      </c>
      <c r="AP144" s="134"/>
    </row>
    <row r="145" spans="1:42" ht="15.75">
      <c r="A145" s="36" t="s">
        <v>280</v>
      </c>
      <c r="B145" s="37" t="s">
        <v>281</v>
      </c>
      <c r="C145" s="38">
        <f>+'2009 program exp'!U141</f>
        <v>768610.2799999999</v>
      </c>
      <c r="D145" s="75">
        <f>+Local!I145</f>
        <v>128970.35999999987</v>
      </c>
      <c r="E145" s="38">
        <v>126159</v>
      </c>
      <c r="F145" s="38">
        <f t="shared" si="85"/>
        <v>642451.2799999999</v>
      </c>
      <c r="G145" s="38">
        <f t="shared" si="99"/>
        <v>2811.3599999998696</v>
      </c>
      <c r="H145" s="39">
        <v>172</v>
      </c>
      <c r="I145" s="38">
        <f t="shared" si="86"/>
        <v>3735.1818604651157</v>
      </c>
      <c r="J145" s="40">
        <f t="shared" si="100"/>
        <v>16.34511627906901</v>
      </c>
      <c r="K145" s="40">
        <f t="shared" si="87"/>
        <v>530395.8241860464</v>
      </c>
      <c r="L145" s="40">
        <f t="shared" si="88"/>
        <v>3083.696652244456</v>
      </c>
      <c r="M145" s="40">
        <f t="shared" si="89"/>
        <v>2321.0065116277992</v>
      </c>
      <c r="N145" s="40">
        <f t="shared" si="90"/>
        <v>13.494223904812786</v>
      </c>
      <c r="O145" s="38">
        <f>+'2010 program exp'!S141</f>
        <v>587025.6599999999</v>
      </c>
      <c r="P145" s="119"/>
      <c r="Q145" s="40">
        <f t="shared" si="101"/>
        <v>587025.6599999999</v>
      </c>
      <c r="R145" s="41">
        <f>+Local!O145</f>
        <v>63640.65999999992</v>
      </c>
      <c r="S145" s="41">
        <f t="shared" si="102"/>
        <v>63640.65999999992</v>
      </c>
      <c r="T145" s="23">
        <v>142</v>
      </c>
      <c r="U145" s="41">
        <f t="shared" si="91"/>
        <v>4133.98352112676</v>
      </c>
      <c r="V145" s="41">
        <f t="shared" si="111"/>
        <v>4133.98352112676</v>
      </c>
      <c r="W145" s="40">
        <f t="shared" si="92"/>
        <v>448.1736619718304</v>
      </c>
      <c r="X145" s="40">
        <f t="shared" si="103"/>
        <v>448.1736619718304</v>
      </c>
      <c r="Y145" s="38">
        <f t="shared" si="93"/>
        <v>-55425.619999999995</v>
      </c>
      <c r="Z145" s="38">
        <f t="shared" si="94"/>
        <v>398.8016606616443</v>
      </c>
      <c r="AA145" s="38">
        <f t="shared" si="95"/>
        <v>56629.83581395354</v>
      </c>
      <c r="AB145" s="38">
        <f t="shared" si="112"/>
        <v>1050.2868688823041</v>
      </c>
      <c r="AC145" s="38">
        <f t="shared" si="96"/>
        <v>60829.300000000054</v>
      </c>
      <c r="AD145" s="38">
        <f t="shared" si="97"/>
        <v>431.8285456927614</v>
      </c>
      <c r="AE145" s="38">
        <f t="shared" si="113"/>
        <v>61319.653488372125</v>
      </c>
      <c r="AF145" s="38">
        <f t="shared" si="114"/>
        <v>434.67943806701766</v>
      </c>
      <c r="AG145" s="78" t="str">
        <f t="shared" si="104"/>
        <v>Failed Aggregate MOE</v>
      </c>
      <c r="AH145" s="42" t="str">
        <f t="shared" si="105"/>
        <v>Met MOE</v>
      </c>
      <c r="AI145" s="42" t="str">
        <f t="shared" si="106"/>
        <v>Met MOE</v>
      </c>
      <c r="AJ145" s="42" t="str">
        <f t="shared" si="98"/>
        <v>Met MOE</v>
      </c>
      <c r="AK145" s="43" t="str">
        <f t="shared" si="108"/>
        <v>Met MOE</v>
      </c>
      <c r="AL145" s="43" t="str">
        <f t="shared" si="107"/>
        <v>Met MOE</v>
      </c>
      <c r="AM145" s="43" t="str">
        <f t="shared" si="109"/>
        <v>Met MOE</v>
      </c>
      <c r="AN145" s="43" t="str">
        <f t="shared" si="110"/>
        <v>Met MOE</v>
      </c>
      <c r="AO145" s="43" t="str">
        <f>#VALUE!</f>
        <v>Met MOE</v>
      </c>
      <c r="AP145" s="134"/>
    </row>
    <row r="146" spans="1:42" ht="15.75">
      <c r="A146" s="36" t="s">
        <v>282</v>
      </c>
      <c r="B146" s="37" t="s">
        <v>283</v>
      </c>
      <c r="C146" s="38">
        <f>+'2009 program exp'!U142</f>
        <v>6612361.740000003</v>
      </c>
      <c r="D146" s="75">
        <f>+Local!I146</f>
        <v>1989521.3900000032</v>
      </c>
      <c r="E146" s="38">
        <v>1227428</v>
      </c>
      <c r="F146" s="38">
        <f t="shared" si="85"/>
        <v>5384933.740000003</v>
      </c>
      <c r="G146" s="38">
        <f t="shared" si="99"/>
        <v>762093.3900000032</v>
      </c>
      <c r="H146" s="39">
        <v>991</v>
      </c>
      <c r="I146" s="38">
        <f t="shared" si="86"/>
        <v>5433.838284561052</v>
      </c>
      <c r="J146" s="40">
        <f t="shared" si="100"/>
        <v>769.0145206861788</v>
      </c>
      <c r="K146" s="40">
        <f t="shared" si="87"/>
        <v>5281690.812593343</v>
      </c>
      <c r="L146" s="40">
        <f t="shared" si="88"/>
        <v>5329.65773218299</v>
      </c>
      <c r="M146" s="40">
        <f t="shared" si="89"/>
        <v>747482.1141069657</v>
      </c>
      <c r="N146" s="40">
        <f t="shared" si="90"/>
        <v>754.2705490484013</v>
      </c>
      <c r="O146" s="38">
        <f>+'2010 program exp'!S142</f>
        <v>6463124.82</v>
      </c>
      <c r="P146" s="119"/>
      <c r="Q146" s="40">
        <f t="shared" si="101"/>
        <v>6463124.82</v>
      </c>
      <c r="R146" s="41">
        <f>+Local!O146</f>
        <v>1122867.8200000005</v>
      </c>
      <c r="S146" s="41">
        <f t="shared" si="102"/>
        <v>1122867.8200000005</v>
      </c>
      <c r="T146" s="23">
        <v>972</v>
      </c>
      <c r="U146" s="41">
        <f t="shared" si="91"/>
        <v>6649.305370370371</v>
      </c>
      <c r="V146" s="41">
        <f t="shared" si="111"/>
        <v>6649.305370370371</v>
      </c>
      <c r="W146" s="40">
        <f t="shared" si="92"/>
        <v>1155.2138065843626</v>
      </c>
      <c r="X146" s="40">
        <f t="shared" si="103"/>
        <v>1155.2138065843626</v>
      </c>
      <c r="Y146" s="38">
        <f t="shared" si="93"/>
        <v>1078191.0799999973</v>
      </c>
      <c r="Z146" s="38">
        <f t="shared" si="94"/>
        <v>1215.4670858093186</v>
      </c>
      <c r="AA146" s="38">
        <f t="shared" si="95"/>
        <v>1181434.0074066576</v>
      </c>
      <c r="AB146" s="38">
        <f t="shared" si="112"/>
        <v>1319.6476381873808</v>
      </c>
      <c r="AC146" s="38">
        <f t="shared" si="96"/>
        <v>360774.4299999974</v>
      </c>
      <c r="AD146" s="38">
        <f t="shared" si="97"/>
        <v>386.1992858981838</v>
      </c>
      <c r="AE146" s="38">
        <f t="shared" si="113"/>
        <v>375385.7058930348</v>
      </c>
      <c r="AF146" s="38">
        <f t="shared" si="114"/>
        <v>400.94325753596127</v>
      </c>
      <c r="AG146" s="78" t="str">
        <f t="shared" si="104"/>
        <v>Met MOE</v>
      </c>
      <c r="AH146" s="42" t="str">
        <f t="shared" si="105"/>
        <v>Met MOE</v>
      </c>
      <c r="AI146" s="42" t="str">
        <f t="shared" si="106"/>
        <v>Met MOE</v>
      </c>
      <c r="AJ146" s="42" t="str">
        <f t="shared" si="98"/>
        <v>Met MOE</v>
      </c>
      <c r="AK146" s="43" t="str">
        <f t="shared" si="108"/>
        <v>Met MOE</v>
      </c>
      <c r="AL146" s="43" t="str">
        <f t="shared" si="107"/>
        <v>Met MOE</v>
      </c>
      <c r="AM146" s="43" t="str">
        <f t="shared" si="109"/>
        <v>Met MOE</v>
      </c>
      <c r="AN146" s="43" t="str">
        <f t="shared" si="110"/>
        <v>Met MOE</v>
      </c>
      <c r="AO146" s="43" t="str">
        <f>#VALUE!</f>
        <v>Met MOE</v>
      </c>
      <c r="AP146" s="134"/>
    </row>
    <row r="147" spans="1:42" ht="15.75">
      <c r="A147" s="36" t="s">
        <v>284</v>
      </c>
      <c r="B147" s="37" t="s">
        <v>285</v>
      </c>
      <c r="C147" s="38">
        <f>+'2009 program exp'!U143</f>
        <v>1168141.1900000002</v>
      </c>
      <c r="D147" s="75">
        <f>+Local!I147</f>
        <v>143444.19000000018</v>
      </c>
      <c r="E147" s="38">
        <v>169416.5</v>
      </c>
      <c r="F147" s="38">
        <f t="shared" si="85"/>
        <v>998724.6900000002</v>
      </c>
      <c r="G147" s="38">
        <f t="shared" si="99"/>
        <v>-25972.309999999823</v>
      </c>
      <c r="H147" s="39">
        <v>240</v>
      </c>
      <c r="I147" s="38">
        <f t="shared" si="86"/>
        <v>4161.3528750000005</v>
      </c>
      <c r="J147" s="40">
        <f t="shared" si="100"/>
        <v>-108.21795833333259</v>
      </c>
      <c r="K147" s="40">
        <f t="shared" si="87"/>
        <v>973756.5727500002</v>
      </c>
      <c r="L147" s="40">
        <f t="shared" si="88"/>
        <v>4057.3190531250007</v>
      </c>
      <c r="M147" s="40">
        <f t="shared" si="89"/>
        <v>-25323.002249999827</v>
      </c>
      <c r="N147" s="40">
        <f t="shared" si="90"/>
        <v>-105.51250937499928</v>
      </c>
      <c r="O147" s="38">
        <f>+'2010 program exp'!S143</f>
        <v>1070092.57</v>
      </c>
      <c r="P147" s="119"/>
      <c r="Q147" s="40">
        <f t="shared" si="101"/>
        <v>1070092.57</v>
      </c>
      <c r="R147" s="41">
        <f>+Local!O147</f>
        <v>247119.57000000007</v>
      </c>
      <c r="S147" s="41">
        <f t="shared" si="102"/>
        <v>247119.57000000007</v>
      </c>
      <c r="T147" s="23">
        <v>234</v>
      </c>
      <c r="U147" s="41">
        <f t="shared" si="91"/>
        <v>4573.045170940171</v>
      </c>
      <c r="V147" s="41">
        <f t="shared" si="111"/>
        <v>4573.045170940171</v>
      </c>
      <c r="W147" s="40">
        <f t="shared" si="92"/>
        <v>1056.0665384615388</v>
      </c>
      <c r="X147" s="40">
        <f t="shared" si="103"/>
        <v>1056.0665384615388</v>
      </c>
      <c r="Y147" s="38">
        <f t="shared" si="93"/>
        <v>71367.87999999989</v>
      </c>
      <c r="Z147" s="38">
        <f t="shared" si="94"/>
        <v>411.6922959401709</v>
      </c>
      <c r="AA147" s="38">
        <f t="shared" si="95"/>
        <v>96335.9972499999</v>
      </c>
      <c r="AB147" s="38">
        <f t="shared" si="112"/>
        <v>515.7261178151707</v>
      </c>
      <c r="AC147" s="38">
        <f t="shared" si="96"/>
        <v>273091.8799999999</v>
      </c>
      <c r="AD147" s="38">
        <f t="shared" si="97"/>
        <v>1164.2844967948713</v>
      </c>
      <c r="AE147" s="38">
        <f t="shared" si="113"/>
        <v>272442.5722499999</v>
      </c>
      <c r="AF147" s="38">
        <f t="shared" si="114"/>
        <v>1161.5790478365382</v>
      </c>
      <c r="AG147" s="78" t="str">
        <f t="shared" si="104"/>
        <v>Met MOE</v>
      </c>
      <c r="AH147" s="42" t="str">
        <f t="shared" si="105"/>
        <v>Met MOE</v>
      </c>
      <c r="AI147" s="42" t="str">
        <f t="shared" si="106"/>
        <v>Met MOE</v>
      </c>
      <c r="AJ147" s="42" t="str">
        <f t="shared" si="98"/>
        <v>Met MOE</v>
      </c>
      <c r="AK147" s="43" t="str">
        <f t="shared" si="108"/>
        <v>Met MOE</v>
      </c>
      <c r="AL147" s="43" t="str">
        <f t="shared" si="107"/>
        <v>Met MOE</v>
      </c>
      <c r="AM147" s="43" t="str">
        <f t="shared" si="109"/>
        <v>Met MOE</v>
      </c>
      <c r="AN147" s="43" t="str">
        <f t="shared" si="110"/>
        <v>Met MOE</v>
      </c>
      <c r="AO147" s="43" t="str">
        <f>#VALUE!</f>
        <v>Met MOE</v>
      </c>
      <c r="AP147" s="134"/>
    </row>
    <row r="148" spans="1:42" ht="15.75">
      <c r="A148" s="36" t="s">
        <v>286</v>
      </c>
      <c r="B148" s="37" t="s">
        <v>287</v>
      </c>
      <c r="C148" s="38">
        <f>+'2009 program exp'!U144</f>
        <v>882403.04</v>
      </c>
      <c r="D148" s="75">
        <f>+Local!I148</f>
        <v>181622.72000000006</v>
      </c>
      <c r="E148" s="38">
        <v>105572.5</v>
      </c>
      <c r="F148" s="38">
        <f aca="true" t="shared" si="115" ref="F148:F179">IF(E148="did not meet",C148,C148-E148)</f>
        <v>776830.54</v>
      </c>
      <c r="G148" s="38">
        <f t="shared" si="99"/>
        <v>76050.22000000006</v>
      </c>
      <c r="H148" s="39">
        <v>161</v>
      </c>
      <c r="I148" s="38">
        <f t="shared" si="86"/>
        <v>4825.034409937888</v>
      </c>
      <c r="J148" s="40">
        <f t="shared" si="100"/>
        <v>472.36161490683264</v>
      </c>
      <c r="K148" s="40">
        <f t="shared" si="87"/>
        <v>694804.955031056</v>
      </c>
      <c r="L148" s="40">
        <f t="shared" si="88"/>
        <v>4315.558726900968</v>
      </c>
      <c r="M148" s="40">
        <f t="shared" si="89"/>
        <v>68020.0725465839</v>
      </c>
      <c r="N148" s="40">
        <f t="shared" si="90"/>
        <v>422.48492264958946</v>
      </c>
      <c r="O148" s="38">
        <f>+'2010 program exp'!S144</f>
        <v>809114.8</v>
      </c>
      <c r="P148" s="119">
        <v>107376</v>
      </c>
      <c r="Q148" s="40">
        <f t="shared" si="101"/>
        <v>916490.8</v>
      </c>
      <c r="R148" s="41">
        <f>+Local!O148</f>
        <v>19474.57</v>
      </c>
      <c r="S148" s="41">
        <f t="shared" si="102"/>
        <v>126850.57</v>
      </c>
      <c r="T148" s="23">
        <v>144</v>
      </c>
      <c r="U148" s="41">
        <f t="shared" si="91"/>
        <v>5618.852777777778</v>
      </c>
      <c r="V148" s="41">
        <f t="shared" si="111"/>
        <v>6364.519444444445</v>
      </c>
      <c r="W148" s="40">
        <f t="shared" si="92"/>
        <v>135.24006944444443</v>
      </c>
      <c r="X148" s="40">
        <f t="shared" si="103"/>
        <v>880.9067361111112</v>
      </c>
      <c r="Y148" s="38">
        <f t="shared" si="93"/>
        <v>32284.26000000001</v>
      </c>
      <c r="Z148" s="38">
        <f t="shared" si="94"/>
        <v>793.81836783989</v>
      </c>
      <c r="AA148" s="38">
        <f t="shared" si="95"/>
        <v>221685.8449689441</v>
      </c>
      <c r="AB148" s="38">
        <f t="shared" si="112"/>
        <v>2048.9607175434767</v>
      </c>
      <c r="AC148" s="38">
        <f t="shared" si="96"/>
        <v>-56575.65000000006</v>
      </c>
      <c r="AD148" s="38">
        <f t="shared" si="97"/>
        <v>-337.1215454623882</v>
      </c>
      <c r="AE148" s="38">
        <f t="shared" si="113"/>
        <v>58830.4974534161</v>
      </c>
      <c r="AF148" s="38">
        <f t="shared" si="114"/>
        <v>458.4218134615217</v>
      </c>
      <c r="AG148" s="78" t="str">
        <f t="shared" si="104"/>
        <v>Met MOE</v>
      </c>
      <c r="AH148" s="42" t="str">
        <f t="shared" si="105"/>
        <v>Met MOE</v>
      </c>
      <c r="AI148" s="42" t="str">
        <f t="shared" si="106"/>
        <v>Met MOE</v>
      </c>
      <c r="AJ148" s="42" t="str">
        <f t="shared" si="98"/>
        <v>Met MOE</v>
      </c>
      <c r="AK148" s="43" t="str">
        <f t="shared" si="108"/>
        <v>Failed Local Test</v>
      </c>
      <c r="AL148" s="43" t="str">
        <f t="shared" si="107"/>
        <v>Failed Local per Pupil</v>
      </c>
      <c r="AM148" s="43" t="str">
        <f t="shared" si="109"/>
        <v>Met MOE</v>
      </c>
      <c r="AN148" s="43" t="str">
        <f t="shared" si="110"/>
        <v>Met MOE</v>
      </c>
      <c r="AO148" s="43" t="str">
        <f>#VALUE!</f>
        <v>Met MOE</v>
      </c>
      <c r="AP148" s="134"/>
    </row>
    <row r="149" spans="1:42" ht="15.75">
      <c r="A149" s="36" t="s">
        <v>288</v>
      </c>
      <c r="B149" s="37" t="s">
        <v>289</v>
      </c>
      <c r="C149" s="38">
        <f>+'2009 program exp'!U145</f>
        <v>3760835.1599999997</v>
      </c>
      <c r="D149" s="75">
        <f>+Local!I149</f>
        <v>1960789.1599999995</v>
      </c>
      <c r="E149" s="38">
        <v>262673.5</v>
      </c>
      <c r="F149" s="38">
        <f t="shared" si="115"/>
        <v>3498161.6599999997</v>
      </c>
      <c r="G149" s="38">
        <f t="shared" si="99"/>
        <v>1698115.6599999995</v>
      </c>
      <c r="H149" s="39">
        <v>366</v>
      </c>
      <c r="I149" s="38">
        <f t="shared" si="86"/>
        <v>9557.818743169399</v>
      </c>
      <c r="J149" s="40">
        <f t="shared" si="100"/>
        <v>4639.660273224043</v>
      </c>
      <c r="K149" s="40">
        <f t="shared" si="87"/>
        <v>3068059.8165573766</v>
      </c>
      <c r="L149" s="40">
        <f t="shared" si="88"/>
        <v>8382.677094419061</v>
      </c>
      <c r="M149" s="40">
        <f t="shared" si="89"/>
        <v>1489330.9477049175</v>
      </c>
      <c r="N149" s="40">
        <f t="shared" si="90"/>
        <v>4069.2102396309224</v>
      </c>
      <c r="O149" s="38">
        <f>+'2010 program exp'!S145</f>
        <v>3285230.9400000004</v>
      </c>
      <c r="P149" s="119"/>
      <c r="Q149" s="40">
        <f t="shared" si="101"/>
        <v>3285230.9400000004</v>
      </c>
      <c r="R149" s="41">
        <f>+Local!O149</f>
        <v>1298293.0100000002</v>
      </c>
      <c r="S149" s="41">
        <f t="shared" si="102"/>
        <v>1298293.0100000002</v>
      </c>
      <c r="T149" s="23">
        <v>321</v>
      </c>
      <c r="U149" s="41">
        <f t="shared" si="91"/>
        <v>10234.364299065423</v>
      </c>
      <c r="V149" s="41">
        <f t="shared" si="111"/>
        <v>10234.364299065423</v>
      </c>
      <c r="W149" s="40">
        <f t="shared" si="92"/>
        <v>4044.5265109034276</v>
      </c>
      <c r="X149" s="40">
        <f t="shared" si="103"/>
        <v>4044.5265109034276</v>
      </c>
      <c r="Y149" s="38">
        <f t="shared" si="93"/>
        <v>-212930.71999999927</v>
      </c>
      <c r="Z149" s="38">
        <f t="shared" si="94"/>
        <v>676.5455558960239</v>
      </c>
      <c r="AA149" s="38">
        <f t="shared" si="95"/>
        <v>217171.12344262376</v>
      </c>
      <c r="AB149" s="38">
        <f t="shared" si="112"/>
        <v>1851.6872046463614</v>
      </c>
      <c r="AC149" s="38">
        <f t="shared" si="96"/>
        <v>-399822.6499999992</v>
      </c>
      <c r="AD149" s="38">
        <f t="shared" si="97"/>
        <v>-595.133762320615</v>
      </c>
      <c r="AE149" s="38">
        <f t="shared" si="113"/>
        <v>-191037.93770491728</v>
      </c>
      <c r="AF149" s="38">
        <f t="shared" si="114"/>
        <v>-24.68372872749478</v>
      </c>
      <c r="AG149" s="78" t="str">
        <f t="shared" si="104"/>
        <v>Failed Aggregate MOE</v>
      </c>
      <c r="AH149" s="42" t="str">
        <f t="shared" si="105"/>
        <v>Met MOE</v>
      </c>
      <c r="AI149" s="42" t="str">
        <f t="shared" si="106"/>
        <v>Met MOE</v>
      </c>
      <c r="AJ149" s="42" t="str">
        <f t="shared" si="98"/>
        <v>Met MOE</v>
      </c>
      <c r="AK149" s="43" t="str">
        <f t="shared" si="108"/>
        <v>Failed Local Test</v>
      </c>
      <c r="AL149" s="43" t="str">
        <f t="shared" si="107"/>
        <v>Failed Local per Pupil</v>
      </c>
      <c r="AM149" s="43" t="str">
        <f t="shared" si="109"/>
        <v>Failed Local Test</v>
      </c>
      <c r="AN149" s="43" t="str">
        <f t="shared" si="110"/>
        <v>Failed Local per Pupil</v>
      </c>
      <c r="AO149" s="43" t="str">
        <f>#VALUE!</f>
        <v>Met MOE</v>
      </c>
      <c r="AP149" s="134"/>
    </row>
    <row r="150" spans="1:42" ht="15.75">
      <c r="A150" s="36" t="s">
        <v>290</v>
      </c>
      <c r="B150" s="37" t="s">
        <v>291</v>
      </c>
      <c r="C150" s="38">
        <f>+'2009 program exp'!U146</f>
        <v>3675691.769999999</v>
      </c>
      <c r="D150" s="75">
        <f>+Local!I150</f>
        <v>835974.7699999993</v>
      </c>
      <c r="E150" s="38">
        <v>470791.5</v>
      </c>
      <c r="F150" s="38">
        <f t="shared" si="115"/>
        <v>3204900.269999999</v>
      </c>
      <c r="G150" s="38">
        <f t="shared" si="99"/>
        <v>365183.2699999993</v>
      </c>
      <c r="H150" s="39">
        <v>556</v>
      </c>
      <c r="I150" s="38">
        <f t="shared" si="86"/>
        <v>5764.209118705035</v>
      </c>
      <c r="J150" s="40">
        <f t="shared" si="100"/>
        <v>656.8044424460419</v>
      </c>
      <c r="K150" s="40">
        <f t="shared" si="87"/>
        <v>2761056.1678597117</v>
      </c>
      <c r="L150" s="40">
        <f t="shared" si="88"/>
        <v>4965.928359459913</v>
      </c>
      <c r="M150" s="40">
        <f t="shared" si="89"/>
        <v>314609.3279316541</v>
      </c>
      <c r="N150" s="40">
        <f t="shared" si="90"/>
        <v>565.8441149849895</v>
      </c>
      <c r="O150" s="38">
        <f>+'2010 program exp'!S146</f>
        <v>3353506.23</v>
      </c>
      <c r="P150" s="119">
        <v>18436</v>
      </c>
      <c r="Q150" s="40">
        <f t="shared" si="101"/>
        <v>3371942.23</v>
      </c>
      <c r="R150" s="41">
        <f>+Local!O150</f>
        <v>429649.22999999975</v>
      </c>
      <c r="S150" s="41">
        <f t="shared" si="102"/>
        <v>448085.22999999975</v>
      </c>
      <c r="T150" s="23">
        <v>479</v>
      </c>
      <c r="U150" s="41">
        <f t="shared" si="91"/>
        <v>7001.056847599165</v>
      </c>
      <c r="V150" s="41">
        <f t="shared" si="111"/>
        <v>7039.545365344467</v>
      </c>
      <c r="W150" s="40">
        <f t="shared" si="92"/>
        <v>896.9712526096029</v>
      </c>
      <c r="X150" s="40">
        <f t="shared" si="103"/>
        <v>935.4597703549056</v>
      </c>
      <c r="Y150" s="38">
        <f t="shared" si="93"/>
        <v>148605.9600000009</v>
      </c>
      <c r="Z150" s="38">
        <f t="shared" si="94"/>
        <v>1236.8477288941303</v>
      </c>
      <c r="AA150" s="38">
        <f t="shared" si="95"/>
        <v>610886.0621402883</v>
      </c>
      <c r="AB150" s="38">
        <f t="shared" si="112"/>
        <v>2073.6170058845546</v>
      </c>
      <c r="AC150" s="38">
        <f t="shared" si="96"/>
        <v>64465.96000000043</v>
      </c>
      <c r="AD150" s="38">
        <f t="shared" si="97"/>
        <v>240.16681016356097</v>
      </c>
      <c r="AE150" s="38">
        <f t="shared" si="113"/>
        <v>133475.90206834563</v>
      </c>
      <c r="AF150" s="38">
        <f t="shared" si="114"/>
        <v>369.6156553699161</v>
      </c>
      <c r="AG150" s="78" t="str">
        <f t="shared" si="104"/>
        <v>Met MOE</v>
      </c>
      <c r="AH150" s="42" t="str">
        <f t="shared" si="105"/>
        <v>Met MOE</v>
      </c>
      <c r="AI150" s="42" t="str">
        <f t="shared" si="106"/>
        <v>Met MOE</v>
      </c>
      <c r="AJ150" s="42" t="str">
        <f t="shared" si="98"/>
        <v>Met MOE</v>
      </c>
      <c r="AK150" s="43" t="str">
        <f t="shared" si="108"/>
        <v>Met MOE</v>
      </c>
      <c r="AL150" s="43" t="str">
        <f t="shared" si="107"/>
        <v>Met MOE</v>
      </c>
      <c r="AM150" s="43" t="str">
        <f t="shared" si="109"/>
        <v>Met MOE</v>
      </c>
      <c r="AN150" s="43" t="str">
        <f t="shared" si="110"/>
        <v>Met MOE</v>
      </c>
      <c r="AO150" s="43" t="str">
        <f>#VALUE!</f>
        <v>Met MOE</v>
      </c>
      <c r="AP150" s="134"/>
    </row>
    <row r="151" spans="1:42" ht="15.75">
      <c r="A151" s="36" t="s">
        <v>292</v>
      </c>
      <c r="B151" s="37" t="s">
        <v>293</v>
      </c>
      <c r="C151" s="38">
        <f>+'2009 program exp'!U147</f>
        <v>11823004.779999996</v>
      </c>
      <c r="D151" s="75">
        <f>+Local!I151</f>
        <v>3334574.7799999956</v>
      </c>
      <c r="E151" s="38" t="s">
        <v>736</v>
      </c>
      <c r="F151" s="38">
        <f t="shared" si="115"/>
        <v>11823004.779999996</v>
      </c>
      <c r="G151" s="38">
        <f t="shared" si="99"/>
        <v>3334574.7799999956</v>
      </c>
      <c r="H151" s="39">
        <v>1389</v>
      </c>
      <c r="I151" s="38">
        <f t="shared" si="86"/>
        <v>8511.882491000717</v>
      </c>
      <c r="J151" s="40">
        <f t="shared" si="100"/>
        <v>2400.7017854571604</v>
      </c>
      <c r="K151" s="40">
        <f t="shared" si="87"/>
        <v>11278244.30057595</v>
      </c>
      <c r="L151" s="40">
        <f t="shared" si="88"/>
        <v>8119.6863215089625</v>
      </c>
      <c r="M151" s="40">
        <f t="shared" si="89"/>
        <v>3180929.8657307373</v>
      </c>
      <c r="N151" s="40">
        <f t="shared" si="90"/>
        <v>2290.086296422417</v>
      </c>
      <c r="O151" s="38">
        <f>+'2010 program exp'!S147</f>
        <v>12259521.000000002</v>
      </c>
      <c r="P151" s="119">
        <v>134567</v>
      </c>
      <c r="Q151" s="40">
        <f t="shared" si="101"/>
        <v>12394088.000000002</v>
      </c>
      <c r="R151" s="41">
        <f>+Local!O151</f>
        <v>2632140.0000000014</v>
      </c>
      <c r="S151" s="41">
        <f t="shared" si="102"/>
        <v>2766707.0000000014</v>
      </c>
      <c r="T151" s="23">
        <v>1325</v>
      </c>
      <c r="U151" s="41">
        <f t="shared" si="91"/>
        <v>9252.468679245285</v>
      </c>
      <c r="V151" s="41">
        <f t="shared" si="111"/>
        <v>9354.028679245284</v>
      </c>
      <c r="W151" s="40">
        <f t="shared" si="92"/>
        <v>1986.520754716982</v>
      </c>
      <c r="X151" s="40">
        <f t="shared" si="103"/>
        <v>2088.080754716982</v>
      </c>
      <c r="Y151" s="38">
        <f t="shared" si="93"/>
        <v>436516.22000000626</v>
      </c>
      <c r="Z151" s="38">
        <f t="shared" si="94"/>
        <v>740.5861882445679</v>
      </c>
      <c r="AA151" s="38">
        <f t="shared" si="95"/>
        <v>1115843.6994240526</v>
      </c>
      <c r="AB151" s="38">
        <f t="shared" si="112"/>
        <v>1234.342357736322</v>
      </c>
      <c r="AC151" s="38">
        <f t="shared" si="96"/>
        <v>-702434.7799999942</v>
      </c>
      <c r="AD151" s="38">
        <f t="shared" si="97"/>
        <v>-414.18103074017836</v>
      </c>
      <c r="AE151" s="38">
        <f t="shared" si="113"/>
        <v>-414222.86573073594</v>
      </c>
      <c r="AF151" s="38">
        <f t="shared" si="114"/>
        <v>-202.005541705435</v>
      </c>
      <c r="AG151" s="78" t="str">
        <f t="shared" si="104"/>
        <v>Met MOE</v>
      </c>
      <c r="AH151" s="42" t="str">
        <f t="shared" si="105"/>
        <v>Met MOE</v>
      </c>
      <c r="AI151" s="42" t="str">
        <f t="shared" si="106"/>
        <v>Met MOE</v>
      </c>
      <c r="AJ151" s="42" t="str">
        <f t="shared" si="98"/>
        <v>Met MOE</v>
      </c>
      <c r="AK151" s="43" t="str">
        <f t="shared" si="108"/>
        <v>Failed Local Test</v>
      </c>
      <c r="AL151" s="43" t="str">
        <f t="shared" si="107"/>
        <v>Failed Local per Pupil</v>
      </c>
      <c r="AM151" s="43" t="str">
        <f t="shared" si="109"/>
        <v>Failed Local Test</v>
      </c>
      <c r="AN151" s="43" t="str">
        <f t="shared" si="110"/>
        <v>Failed Local per Pupil</v>
      </c>
      <c r="AO151" s="43" t="str">
        <f>#VALUE!</f>
        <v>Met MOE</v>
      </c>
      <c r="AP151" s="134"/>
    </row>
    <row r="152" spans="1:42" ht="15.75">
      <c r="A152" s="36" t="s">
        <v>294</v>
      </c>
      <c r="B152" s="37" t="s">
        <v>295</v>
      </c>
      <c r="C152" s="38">
        <f>+'2009 program exp'!U148</f>
        <v>10633578.09</v>
      </c>
      <c r="D152" s="75">
        <f>+Local!I152</f>
        <v>2862404.090000001</v>
      </c>
      <c r="E152" s="38">
        <v>1300143.5</v>
      </c>
      <c r="F152" s="38">
        <f t="shared" si="115"/>
        <v>9333434.59</v>
      </c>
      <c r="G152" s="38">
        <f t="shared" si="99"/>
        <v>1562260.5900000008</v>
      </c>
      <c r="H152" s="39">
        <v>1236</v>
      </c>
      <c r="I152" s="38">
        <f t="shared" si="86"/>
        <v>7551.32248381877</v>
      </c>
      <c r="J152" s="40">
        <f t="shared" si="100"/>
        <v>1263.9648786407774</v>
      </c>
      <c r="K152" s="40">
        <f t="shared" si="87"/>
        <v>9333434.59</v>
      </c>
      <c r="L152" s="40">
        <f t="shared" si="88"/>
        <v>7551.32248381877</v>
      </c>
      <c r="M152" s="40">
        <f t="shared" si="89"/>
        <v>1562260.5900000008</v>
      </c>
      <c r="N152" s="40">
        <f t="shared" si="90"/>
        <v>1263.9648786407774</v>
      </c>
      <c r="O152" s="38">
        <f>+'2010 program exp'!S148</f>
        <v>10420853.01</v>
      </c>
      <c r="P152" s="119">
        <v>29836</v>
      </c>
      <c r="Q152" s="40">
        <f t="shared" si="101"/>
        <v>10450689.01</v>
      </c>
      <c r="R152" s="41">
        <f>+Local!O152</f>
        <v>1410759.010000001</v>
      </c>
      <c r="S152" s="41">
        <f t="shared" si="102"/>
        <v>1440595.010000001</v>
      </c>
      <c r="T152" s="23">
        <v>1250</v>
      </c>
      <c r="U152" s="41">
        <f t="shared" si="91"/>
        <v>8336.682408</v>
      </c>
      <c r="V152" s="41">
        <f t="shared" si="111"/>
        <v>8360.551207999999</v>
      </c>
      <c r="W152" s="40">
        <f t="shared" si="92"/>
        <v>1128.6072080000008</v>
      </c>
      <c r="X152" s="40">
        <f t="shared" si="103"/>
        <v>1152.4760080000008</v>
      </c>
      <c r="Y152" s="38">
        <f t="shared" si="93"/>
        <v>1087418.42</v>
      </c>
      <c r="Z152" s="38">
        <f t="shared" si="94"/>
        <v>785.3599241812308</v>
      </c>
      <c r="AA152" s="38">
        <f t="shared" si="95"/>
        <v>1117254.42</v>
      </c>
      <c r="AB152" s="38">
        <f t="shared" si="112"/>
        <v>809.2287241812292</v>
      </c>
      <c r="AC152" s="38">
        <f t="shared" si="96"/>
        <v>-151501.57999999984</v>
      </c>
      <c r="AD152" s="38">
        <f t="shared" si="97"/>
        <v>-135.35767064077663</v>
      </c>
      <c r="AE152" s="38">
        <f t="shared" si="113"/>
        <v>-121665.57999999984</v>
      </c>
      <c r="AF152" s="38">
        <f t="shared" si="114"/>
        <v>-111.48887064077667</v>
      </c>
      <c r="AG152" s="78" t="str">
        <f t="shared" si="104"/>
        <v>Met MOE</v>
      </c>
      <c r="AH152" s="42" t="str">
        <f t="shared" si="105"/>
        <v>Met MOE</v>
      </c>
      <c r="AI152" s="42" t="str">
        <f t="shared" si="106"/>
        <v>Met MOE</v>
      </c>
      <c r="AJ152" s="42" t="str">
        <f t="shared" si="98"/>
        <v>Met MOE</v>
      </c>
      <c r="AK152" s="43" t="str">
        <f t="shared" si="108"/>
        <v>Failed Local Test</v>
      </c>
      <c r="AL152" s="43" t="str">
        <f t="shared" si="107"/>
        <v>Failed Local per Pupil</v>
      </c>
      <c r="AM152" s="43" t="str">
        <f t="shared" si="109"/>
        <v>Failed Local Test</v>
      </c>
      <c r="AN152" s="43" t="str">
        <f t="shared" si="110"/>
        <v>Failed Local per Pupil</v>
      </c>
      <c r="AO152" s="43" t="str">
        <f>#VALUE!</f>
        <v>Met MOE</v>
      </c>
      <c r="AP152" s="134"/>
    </row>
    <row r="153" spans="1:42" ht="15.75">
      <c r="A153" s="36" t="s">
        <v>296</v>
      </c>
      <c r="B153" s="37" t="s">
        <v>297</v>
      </c>
      <c r="C153" s="38">
        <f>+'2009 program exp'!U149</f>
        <v>5851204.779999999</v>
      </c>
      <c r="D153" s="75">
        <f>+Local!I153</f>
        <v>866043.27</v>
      </c>
      <c r="E153" s="38">
        <v>565275.5</v>
      </c>
      <c r="F153" s="38">
        <f t="shared" si="115"/>
        <v>5285929.279999999</v>
      </c>
      <c r="G153" s="38">
        <f t="shared" si="99"/>
        <v>300767.77</v>
      </c>
      <c r="H153" s="39">
        <v>729</v>
      </c>
      <c r="I153" s="38">
        <f t="shared" si="86"/>
        <v>7250.931796982167</v>
      </c>
      <c r="J153" s="40">
        <f t="shared" si="100"/>
        <v>412.57581618655695</v>
      </c>
      <c r="K153" s="40">
        <f t="shared" si="87"/>
        <v>5198918.098436213</v>
      </c>
      <c r="L153" s="40">
        <f t="shared" si="88"/>
        <v>7131.574894974229</v>
      </c>
      <c r="M153" s="40">
        <f t="shared" si="89"/>
        <v>295816.86020576133</v>
      </c>
      <c r="N153" s="40">
        <f t="shared" si="90"/>
        <v>405.78444472669594</v>
      </c>
      <c r="O153" s="38">
        <f>+'2010 program exp'!S149</f>
        <v>5159244.09</v>
      </c>
      <c r="P153" s="119"/>
      <c r="Q153" s="40">
        <f t="shared" si="101"/>
        <v>5159244.09</v>
      </c>
      <c r="R153" s="41">
        <f>+Local!O153</f>
        <v>215344.4</v>
      </c>
      <c r="S153" s="41">
        <f t="shared" si="102"/>
        <v>215344.4</v>
      </c>
      <c r="T153" s="23">
        <v>717</v>
      </c>
      <c r="U153" s="41">
        <f t="shared" si="91"/>
        <v>7195.5984518828445</v>
      </c>
      <c r="V153" s="41">
        <f t="shared" si="111"/>
        <v>7195.5984518828445</v>
      </c>
      <c r="W153" s="40">
        <f t="shared" si="92"/>
        <v>300.3408647140865</v>
      </c>
      <c r="X153" s="40">
        <f t="shared" si="103"/>
        <v>300.3408647140865</v>
      </c>
      <c r="Y153" s="38">
        <f t="shared" si="93"/>
        <v>-126685.18999999948</v>
      </c>
      <c r="Z153" s="38">
        <f t="shared" si="94"/>
        <v>-55.33334509932229</v>
      </c>
      <c r="AA153" s="38">
        <f t="shared" si="95"/>
        <v>-39674.00843621325</v>
      </c>
      <c r="AB153" s="38">
        <f t="shared" si="112"/>
        <v>64.02355690861532</v>
      </c>
      <c r="AC153" s="38">
        <f t="shared" si="96"/>
        <v>-85423.37000000002</v>
      </c>
      <c r="AD153" s="38">
        <f t="shared" si="97"/>
        <v>-112.23495147247047</v>
      </c>
      <c r="AE153" s="38">
        <f t="shared" si="113"/>
        <v>-80472.46020576134</v>
      </c>
      <c r="AF153" s="38">
        <f t="shared" si="114"/>
        <v>-105.44358001260946</v>
      </c>
      <c r="AG153" s="78" t="str">
        <f t="shared" si="104"/>
        <v>Failed Aggregate MOE</v>
      </c>
      <c r="AH153" s="42" t="str">
        <f t="shared" si="105"/>
        <v>Failed PPC</v>
      </c>
      <c r="AI153" s="42" t="str">
        <f t="shared" si="106"/>
        <v>Failed Reduced Student Aggegate</v>
      </c>
      <c r="AJ153" s="42" t="str">
        <f t="shared" si="98"/>
        <v>Met MOE</v>
      </c>
      <c r="AK153" s="43" t="str">
        <f t="shared" si="108"/>
        <v>Failed Local Test</v>
      </c>
      <c r="AL153" s="43" t="str">
        <f t="shared" si="107"/>
        <v>Failed Local per Pupil</v>
      </c>
      <c r="AM153" s="43" t="str">
        <f t="shared" si="109"/>
        <v>Failed Local Test</v>
      </c>
      <c r="AN153" s="43" t="str">
        <f t="shared" si="110"/>
        <v>Failed Local per Pupil</v>
      </c>
      <c r="AO153" s="43" t="str">
        <f>#VALUE!</f>
        <v>Met MOE</v>
      </c>
      <c r="AP153" s="134"/>
    </row>
    <row r="154" spans="1:42" ht="15.75">
      <c r="A154" s="131" t="s">
        <v>298</v>
      </c>
      <c r="B154" s="130" t="s">
        <v>299</v>
      </c>
      <c r="C154" s="118">
        <f>+'2009 program exp'!U150</f>
        <v>316590.3</v>
      </c>
      <c r="D154" s="121">
        <f>+Local!I154</f>
        <v>94960.3</v>
      </c>
      <c r="E154" s="118" t="s">
        <v>736</v>
      </c>
      <c r="F154" s="118">
        <f t="shared" si="115"/>
        <v>316590.3</v>
      </c>
      <c r="G154" s="118">
        <f t="shared" si="99"/>
        <v>94960.3</v>
      </c>
      <c r="H154" s="122">
        <v>79</v>
      </c>
      <c r="I154" s="118">
        <f t="shared" si="86"/>
        <v>4007.472151898734</v>
      </c>
      <c r="J154" s="123">
        <f t="shared" si="100"/>
        <v>1202.0291139240508</v>
      </c>
      <c r="K154" s="123">
        <f t="shared" si="87"/>
        <v>316590.3</v>
      </c>
      <c r="L154" s="123">
        <f t="shared" si="88"/>
        <v>4007.472151898734</v>
      </c>
      <c r="M154" s="123">
        <f t="shared" si="89"/>
        <v>94960.3</v>
      </c>
      <c r="N154" s="123">
        <f t="shared" si="90"/>
        <v>1202.0291139240508</v>
      </c>
      <c r="O154" s="118">
        <f>+'2010 program exp'!S150</f>
        <v>288218.48</v>
      </c>
      <c r="P154" s="124"/>
      <c r="Q154" s="123">
        <f t="shared" si="101"/>
        <v>288218.48</v>
      </c>
      <c r="R154" s="125">
        <f>+Local!O154</f>
        <v>5724.67</v>
      </c>
      <c r="S154" s="125">
        <f t="shared" si="102"/>
        <v>5724.67</v>
      </c>
      <c r="T154" s="126">
        <v>82</v>
      </c>
      <c r="U154" s="125">
        <f t="shared" si="91"/>
        <v>3514.8595121951216</v>
      </c>
      <c r="V154" s="125">
        <f t="shared" si="111"/>
        <v>3514.8595121951216</v>
      </c>
      <c r="W154" s="123">
        <f t="shared" si="92"/>
        <v>69.8130487804878</v>
      </c>
      <c r="X154" s="123">
        <f t="shared" si="103"/>
        <v>69.8130487804878</v>
      </c>
      <c r="Y154" s="118">
        <f t="shared" si="93"/>
        <v>-28371.820000000007</v>
      </c>
      <c r="Z154" s="118">
        <f t="shared" si="94"/>
        <v>-492.61263970361233</v>
      </c>
      <c r="AA154" s="118">
        <f t="shared" si="95"/>
        <v>-28371.820000000007</v>
      </c>
      <c r="AB154" s="118">
        <f t="shared" si="112"/>
        <v>-492.61263970361233</v>
      </c>
      <c r="AC154" s="118">
        <f t="shared" si="96"/>
        <v>-89235.63</v>
      </c>
      <c r="AD154" s="118">
        <f t="shared" si="97"/>
        <v>-1132.216065143563</v>
      </c>
      <c r="AE154" s="118">
        <f t="shared" si="113"/>
        <v>-89235.63</v>
      </c>
      <c r="AF154" s="118">
        <f t="shared" si="114"/>
        <v>-1132.216065143563</v>
      </c>
      <c r="AG154" s="127" t="str">
        <f t="shared" si="104"/>
        <v>Failed Aggregate MOE</v>
      </c>
      <c r="AH154" s="128" t="str">
        <f t="shared" si="105"/>
        <v>Failed PPC</v>
      </c>
      <c r="AI154" s="128" t="str">
        <f t="shared" si="106"/>
        <v>Failed Reduced Student Aggegate</v>
      </c>
      <c r="AJ154" s="128" t="str">
        <f t="shared" si="98"/>
        <v>Failed PPC</v>
      </c>
      <c r="AK154" s="129" t="str">
        <f t="shared" si="108"/>
        <v>Failed Local Test</v>
      </c>
      <c r="AL154" s="129" t="str">
        <f t="shared" si="107"/>
        <v>Failed Local per Pupil</v>
      </c>
      <c r="AM154" s="129" t="str">
        <f t="shared" si="109"/>
        <v>Failed Local Test</v>
      </c>
      <c r="AN154" s="129" t="str">
        <f t="shared" si="110"/>
        <v>Failed Local per Pupil</v>
      </c>
      <c r="AO154" s="129" t="str">
        <f>#VALUE!</f>
        <v>Did Not Meet MOE</v>
      </c>
      <c r="AP154" s="133">
        <v>-28371.82</v>
      </c>
    </row>
    <row r="155" spans="1:42" s="11" customFormat="1" ht="15.75">
      <c r="A155" s="44" t="s">
        <v>300</v>
      </c>
      <c r="B155" s="45" t="s">
        <v>301</v>
      </c>
      <c r="C155" s="38">
        <f>+'2009 program exp'!U151</f>
        <v>1921630.4799999997</v>
      </c>
      <c r="D155" s="75">
        <f>+Local!I155</f>
        <v>401601.4799999997</v>
      </c>
      <c r="E155" s="46" t="s">
        <v>736</v>
      </c>
      <c r="F155" s="46">
        <f t="shared" si="115"/>
        <v>1921630.4799999997</v>
      </c>
      <c r="G155" s="38">
        <f t="shared" si="99"/>
        <v>401601.4799999997</v>
      </c>
      <c r="H155" s="47">
        <v>299</v>
      </c>
      <c r="I155" s="46">
        <f t="shared" si="86"/>
        <v>6426.857792642139</v>
      </c>
      <c r="J155" s="40">
        <f t="shared" si="100"/>
        <v>1343.148762541805</v>
      </c>
      <c r="K155" s="40">
        <f t="shared" si="87"/>
        <v>1838081.3286956518</v>
      </c>
      <c r="L155" s="40">
        <f t="shared" si="88"/>
        <v>6147.429192962047</v>
      </c>
      <c r="M155" s="40">
        <f t="shared" si="89"/>
        <v>384140.5460869562</v>
      </c>
      <c r="N155" s="40">
        <f t="shared" si="90"/>
        <v>1284.7509902573786</v>
      </c>
      <c r="O155" s="38">
        <f>+'2010 program exp'!S151</f>
        <v>1766891.37</v>
      </c>
      <c r="P155" s="119"/>
      <c r="Q155" s="40">
        <f t="shared" si="101"/>
        <v>1766891.37</v>
      </c>
      <c r="R155" s="41">
        <f>+Local!O155</f>
        <v>56336.43</v>
      </c>
      <c r="S155" s="41">
        <f t="shared" si="102"/>
        <v>56336.43</v>
      </c>
      <c r="T155" s="28">
        <v>286</v>
      </c>
      <c r="U155" s="41">
        <f t="shared" si="91"/>
        <v>6177.941853146854</v>
      </c>
      <c r="V155" s="41">
        <f t="shared" si="111"/>
        <v>6177.941853146854</v>
      </c>
      <c r="W155" s="40">
        <f t="shared" si="92"/>
        <v>196.98052447552448</v>
      </c>
      <c r="X155" s="40">
        <f t="shared" si="103"/>
        <v>196.98052447552448</v>
      </c>
      <c r="Y155" s="46">
        <f t="shared" si="93"/>
        <v>-154739.10999999964</v>
      </c>
      <c r="Z155" s="38">
        <f t="shared" si="94"/>
        <v>-248.91593949528578</v>
      </c>
      <c r="AA155" s="38">
        <f t="shared" si="95"/>
        <v>-71189.95869565173</v>
      </c>
      <c r="AB155" s="38">
        <f t="shared" si="112"/>
        <v>30.51266018480692</v>
      </c>
      <c r="AC155" s="38">
        <f t="shared" si="96"/>
        <v>-345265.0499999997</v>
      </c>
      <c r="AD155" s="38">
        <f t="shared" si="97"/>
        <v>-1146.1682380662805</v>
      </c>
      <c r="AE155" s="38">
        <f t="shared" si="113"/>
        <v>-327804.11608695623</v>
      </c>
      <c r="AF155" s="38">
        <f t="shared" si="114"/>
        <v>-1087.770465781854</v>
      </c>
      <c r="AG155" s="78" t="str">
        <f t="shared" si="104"/>
        <v>Failed Aggregate MOE</v>
      </c>
      <c r="AH155" s="42" t="str">
        <f t="shared" si="105"/>
        <v>Failed PPC</v>
      </c>
      <c r="AI155" s="42" t="str">
        <f t="shared" si="106"/>
        <v>Failed Reduced Student Aggegate</v>
      </c>
      <c r="AJ155" s="42" t="str">
        <f t="shared" si="98"/>
        <v>Met MOE</v>
      </c>
      <c r="AK155" s="43" t="str">
        <f t="shared" si="108"/>
        <v>Failed Local Test</v>
      </c>
      <c r="AL155" s="43" t="str">
        <f t="shared" si="107"/>
        <v>Failed Local per Pupil</v>
      </c>
      <c r="AM155" s="43" t="str">
        <f t="shared" si="109"/>
        <v>Failed Local Test</v>
      </c>
      <c r="AN155" s="43" t="str">
        <f t="shared" si="110"/>
        <v>Failed Local per Pupil</v>
      </c>
      <c r="AO155" s="43" t="str">
        <f>#VALUE!</f>
        <v>Met MOE</v>
      </c>
      <c r="AP155" s="134"/>
    </row>
    <row r="156" spans="1:42" ht="15.75">
      <c r="A156" s="36" t="s">
        <v>302</v>
      </c>
      <c r="B156" s="37" t="s">
        <v>303</v>
      </c>
      <c r="C156" s="38">
        <f>+'2009 program exp'!U152</f>
        <v>3920107.8400000012</v>
      </c>
      <c r="D156" s="75">
        <f>+Local!I156</f>
        <v>489030.86000000057</v>
      </c>
      <c r="E156" s="38">
        <v>520635</v>
      </c>
      <c r="F156" s="38">
        <f t="shared" si="115"/>
        <v>3399472.8400000012</v>
      </c>
      <c r="G156" s="38">
        <f t="shared" si="99"/>
        <v>-31604.139999999432</v>
      </c>
      <c r="H156" s="39">
        <v>652</v>
      </c>
      <c r="I156" s="38">
        <f t="shared" si="86"/>
        <v>5213.915398773008</v>
      </c>
      <c r="J156" s="40">
        <f t="shared" si="100"/>
        <v>-48.47260736196232</v>
      </c>
      <c r="K156" s="40">
        <f t="shared" si="87"/>
        <v>3378617.178404909</v>
      </c>
      <c r="L156" s="40">
        <f t="shared" si="88"/>
        <v>5181.928187737591</v>
      </c>
      <c r="M156" s="40">
        <f t="shared" si="89"/>
        <v>-31410.249570551583</v>
      </c>
      <c r="N156" s="40">
        <f t="shared" si="90"/>
        <v>-48.175229402686476</v>
      </c>
      <c r="O156" s="38">
        <f>+'2010 program exp'!S152</f>
        <v>3971682.24</v>
      </c>
      <c r="P156" s="119"/>
      <c r="Q156" s="40">
        <f t="shared" si="101"/>
        <v>3971682.24</v>
      </c>
      <c r="R156" s="41">
        <f>+Local!O156</f>
        <v>438821.98000000033</v>
      </c>
      <c r="S156" s="41">
        <f t="shared" si="102"/>
        <v>438821.98000000033</v>
      </c>
      <c r="T156" s="23">
        <v>648</v>
      </c>
      <c r="U156" s="41">
        <f t="shared" si="91"/>
        <v>6129.139259259259</v>
      </c>
      <c r="V156" s="41">
        <f t="shared" si="111"/>
        <v>6129.139259259259</v>
      </c>
      <c r="W156" s="40">
        <f t="shared" si="92"/>
        <v>677.1944135802474</v>
      </c>
      <c r="X156" s="40">
        <f t="shared" si="103"/>
        <v>677.1944135802474</v>
      </c>
      <c r="Y156" s="38">
        <f t="shared" si="93"/>
        <v>572209.399999999</v>
      </c>
      <c r="Z156" s="38">
        <f t="shared" si="94"/>
        <v>915.2238604862514</v>
      </c>
      <c r="AA156" s="38">
        <f t="shared" si="95"/>
        <v>593065.0615950911</v>
      </c>
      <c r="AB156" s="38">
        <f t="shared" si="112"/>
        <v>947.2110715216686</v>
      </c>
      <c r="AC156" s="38">
        <f t="shared" si="96"/>
        <v>470426.11999999976</v>
      </c>
      <c r="AD156" s="38">
        <f t="shared" si="97"/>
        <v>725.6670209422098</v>
      </c>
      <c r="AE156" s="38">
        <f t="shared" si="113"/>
        <v>470232.2295705519</v>
      </c>
      <c r="AF156" s="38">
        <f t="shared" si="114"/>
        <v>725.3696429829339</v>
      </c>
      <c r="AG156" s="78" t="str">
        <f t="shared" si="104"/>
        <v>Met MOE</v>
      </c>
      <c r="AH156" s="42" t="str">
        <f t="shared" si="105"/>
        <v>Met MOE</v>
      </c>
      <c r="AI156" s="42" t="str">
        <f t="shared" si="106"/>
        <v>Met MOE</v>
      </c>
      <c r="AJ156" s="42" t="str">
        <f t="shared" si="98"/>
        <v>Met MOE</v>
      </c>
      <c r="AK156" s="43" t="str">
        <f t="shared" si="108"/>
        <v>Met MOE</v>
      </c>
      <c r="AL156" s="43" t="str">
        <f t="shared" si="107"/>
        <v>Met MOE</v>
      </c>
      <c r="AM156" s="43" t="str">
        <f t="shared" si="109"/>
        <v>Met MOE</v>
      </c>
      <c r="AN156" s="43" t="str">
        <f t="shared" si="110"/>
        <v>Met MOE</v>
      </c>
      <c r="AO156" s="43" t="str">
        <f>#VALUE!</f>
        <v>Met MOE</v>
      </c>
      <c r="AP156" s="134"/>
    </row>
    <row r="157" spans="1:42" ht="15.75">
      <c r="A157" s="36" t="s">
        <v>304</v>
      </c>
      <c r="B157" s="37" t="s">
        <v>305</v>
      </c>
      <c r="C157" s="38">
        <f>+'2009 program exp'!U153</f>
        <v>163768.82</v>
      </c>
      <c r="D157" s="75">
        <f>+Local!I157</f>
        <v>15093.82000000002</v>
      </c>
      <c r="E157" s="38">
        <v>47359.5</v>
      </c>
      <c r="F157" s="38">
        <f t="shared" si="115"/>
        <v>116409.32</v>
      </c>
      <c r="G157" s="38">
        <f t="shared" si="99"/>
        <v>-32265.67999999998</v>
      </c>
      <c r="H157" s="39">
        <v>25</v>
      </c>
      <c r="I157" s="38">
        <f t="shared" si="86"/>
        <v>4656.3728</v>
      </c>
      <c r="J157" s="40">
        <f t="shared" si="100"/>
        <v>-1290.6271999999992</v>
      </c>
      <c r="K157" s="40">
        <f t="shared" si="87"/>
        <v>116409.32</v>
      </c>
      <c r="L157" s="40">
        <f t="shared" si="88"/>
        <v>4656.3728</v>
      </c>
      <c r="M157" s="40">
        <f t="shared" si="89"/>
        <v>-32265.67999999998</v>
      </c>
      <c r="N157" s="40">
        <f t="shared" si="90"/>
        <v>-1290.6271999999992</v>
      </c>
      <c r="O157" s="38">
        <f>+'2010 program exp'!S153</f>
        <v>191201.25</v>
      </c>
      <c r="P157" s="119"/>
      <c r="Q157" s="40">
        <f t="shared" si="101"/>
        <v>191201.25</v>
      </c>
      <c r="R157" s="41">
        <f>+Local!O157</f>
        <v>63792.25</v>
      </c>
      <c r="S157" s="41">
        <f t="shared" si="102"/>
        <v>63792.25</v>
      </c>
      <c r="T157" s="23">
        <v>33</v>
      </c>
      <c r="U157" s="41">
        <f t="shared" si="91"/>
        <v>5793.977272727273</v>
      </c>
      <c r="V157" s="41">
        <f t="shared" si="111"/>
        <v>5793.977272727273</v>
      </c>
      <c r="W157" s="40">
        <f t="shared" si="92"/>
        <v>1933.0984848484848</v>
      </c>
      <c r="X157" s="40">
        <f t="shared" si="103"/>
        <v>1933.0984848484848</v>
      </c>
      <c r="Y157" s="38">
        <f t="shared" si="93"/>
        <v>74791.93</v>
      </c>
      <c r="Z157" s="38">
        <f t="shared" si="94"/>
        <v>1137.6044727272729</v>
      </c>
      <c r="AA157" s="38">
        <f t="shared" si="95"/>
        <v>74791.93</v>
      </c>
      <c r="AB157" s="38">
        <f t="shared" si="112"/>
        <v>1137.6044727272729</v>
      </c>
      <c r="AC157" s="38">
        <f t="shared" si="96"/>
        <v>96057.92999999998</v>
      </c>
      <c r="AD157" s="38">
        <f t="shared" si="97"/>
        <v>3223.725684848484</v>
      </c>
      <c r="AE157" s="38">
        <f t="shared" si="113"/>
        <v>96057.92999999998</v>
      </c>
      <c r="AF157" s="38">
        <f t="shared" si="114"/>
        <v>3223.725684848484</v>
      </c>
      <c r="AG157" s="78" t="str">
        <f t="shared" si="104"/>
        <v>Met MOE</v>
      </c>
      <c r="AH157" s="42" t="str">
        <f t="shared" si="105"/>
        <v>Met MOE</v>
      </c>
      <c r="AI157" s="42" t="str">
        <f t="shared" si="106"/>
        <v>Met MOE</v>
      </c>
      <c r="AJ157" s="42" t="str">
        <f t="shared" si="98"/>
        <v>Met MOE</v>
      </c>
      <c r="AK157" s="43" t="str">
        <f t="shared" si="108"/>
        <v>Met MOE</v>
      </c>
      <c r="AL157" s="43" t="str">
        <f t="shared" si="107"/>
        <v>Met MOE</v>
      </c>
      <c r="AM157" s="43" t="str">
        <f t="shared" si="109"/>
        <v>Met MOE</v>
      </c>
      <c r="AN157" s="43" t="str">
        <f t="shared" si="110"/>
        <v>Met MOE</v>
      </c>
      <c r="AO157" s="43" t="str">
        <f>#VALUE!</f>
        <v>Met MOE</v>
      </c>
      <c r="AP157" s="134"/>
    </row>
    <row r="158" spans="1:42" ht="15.75">
      <c r="A158" s="36" t="s">
        <v>306</v>
      </c>
      <c r="B158" s="37" t="s">
        <v>307</v>
      </c>
      <c r="C158" s="38">
        <f>+'2009 program exp'!U154</f>
        <v>603087.71</v>
      </c>
      <c r="D158" s="75">
        <f>+Local!I158</f>
        <v>0</v>
      </c>
      <c r="E158" s="38" t="s">
        <v>736</v>
      </c>
      <c r="F158" s="38">
        <f t="shared" si="115"/>
        <v>603087.71</v>
      </c>
      <c r="G158" s="38">
        <f t="shared" si="99"/>
        <v>0</v>
      </c>
      <c r="H158" s="39">
        <v>138</v>
      </c>
      <c r="I158" s="38">
        <f t="shared" si="86"/>
        <v>4370.200797101449</v>
      </c>
      <c r="J158" s="40">
        <f t="shared" si="100"/>
        <v>0</v>
      </c>
      <c r="K158" s="40">
        <f t="shared" si="87"/>
        <v>581236.7060144927</v>
      </c>
      <c r="L158" s="40">
        <f t="shared" si="88"/>
        <v>4211.860188510816</v>
      </c>
      <c r="M158" s="40">
        <f t="shared" si="89"/>
        <v>0</v>
      </c>
      <c r="N158" s="40">
        <f t="shared" si="90"/>
        <v>0</v>
      </c>
      <c r="O158" s="38">
        <f>+'2010 program exp'!S154</f>
        <v>696208.8300000001</v>
      </c>
      <c r="P158" s="119"/>
      <c r="Q158" s="40">
        <f t="shared" si="101"/>
        <v>696208.8300000001</v>
      </c>
      <c r="R158" s="41">
        <f>+Local!O158</f>
        <v>149986.83000000007</v>
      </c>
      <c r="S158" s="41">
        <f t="shared" si="102"/>
        <v>149986.83000000007</v>
      </c>
      <c r="T158" s="23">
        <v>133</v>
      </c>
      <c r="U158" s="41">
        <f t="shared" si="91"/>
        <v>5234.652857142858</v>
      </c>
      <c r="V158" s="41">
        <f t="shared" si="111"/>
        <v>5234.652857142858</v>
      </c>
      <c r="W158" s="40">
        <f t="shared" si="92"/>
        <v>1127.72052631579</v>
      </c>
      <c r="X158" s="40">
        <f t="shared" si="103"/>
        <v>1127.72052631579</v>
      </c>
      <c r="Y158" s="38">
        <f t="shared" si="93"/>
        <v>93121.12000000011</v>
      </c>
      <c r="Z158" s="38">
        <f t="shared" si="94"/>
        <v>864.4520600414089</v>
      </c>
      <c r="AA158" s="38">
        <f t="shared" si="95"/>
        <v>114972.12398550741</v>
      </c>
      <c r="AB158" s="38">
        <f t="shared" si="112"/>
        <v>1022.7926686320416</v>
      </c>
      <c r="AC158" s="38">
        <f t="shared" si="96"/>
        <v>149986.83000000007</v>
      </c>
      <c r="AD158" s="38">
        <f t="shared" si="97"/>
        <v>1127.72052631579</v>
      </c>
      <c r="AE158" s="38">
        <f t="shared" si="113"/>
        <v>149986.83000000007</v>
      </c>
      <c r="AF158" s="38">
        <f t="shared" si="114"/>
        <v>1127.72052631579</v>
      </c>
      <c r="AG158" s="78" t="str">
        <f t="shared" si="104"/>
        <v>Met MOE</v>
      </c>
      <c r="AH158" s="42" t="str">
        <f t="shared" si="105"/>
        <v>Met MOE</v>
      </c>
      <c r="AI158" s="42" t="str">
        <f t="shared" si="106"/>
        <v>Met MOE</v>
      </c>
      <c r="AJ158" s="42" t="str">
        <f t="shared" si="98"/>
        <v>Met MOE</v>
      </c>
      <c r="AK158" s="43" t="str">
        <f t="shared" si="108"/>
        <v>Met MOE</v>
      </c>
      <c r="AL158" s="43" t="str">
        <f t="shared" si="107"/>
        <v>Met MOE</v>
      </c>
      <c r="AM158" s="43" t="str">
        <f t="shared" si="109"/>
        <v>Met MOE</v>
      </c>
      <c r="AN158" s="43" t="str">
        <f t="shared" si="110"/>
        <v>Met MOE</v>
      </c>
      <c r="AO158" s="43" t="str">
        <f>#VALUE!</f>
        <v>Met MOE</v>
      </c>
      <c r="AP158" s="134"/>
    </row>
    <row r="159" spans="1:42" ht="15.75">
      <c r="A159" s="36" t="s">
        <v>308</v>
      </c>
      <c r="B159" s="37" t="s">
        <v>309</v>
      </c>
      <c r="C159" s="38">
        <f>+'2009 program exp'!U155</f>
        <v>3400285.9699999997</v>
      </c>
      <c r="D159" s="75">
        <f>+Local!I159</f>
        <v>1106941.15</v>
      </c>
      <c r="E159" s="38">
        <v>353570.5</v>
      </c>
      <c r="F159" s="38">
        <f t="shared" si="115"/>
        <v>3046715.4699999997</v>
      </c>
      <c r="G159" s="38">
        <f t="shared" si="99"/>
        <v>753370.6499999999</v>
      </c>
      <c r="H159" s="39">
        <v>465</v>
      </c>
      <c r="I159" s="38">
        <f t="shared" si="86"/>
        <v>6552.076279569892</v>
      </c>
      <c r="J159" s="40">
        <f t="shared" si="100"/>
        <v>1620.1519354838708</v>
      </c>
      <c r="K159" s="40">
        <f t="shared" si="87"/>
        <v>3046715.4699999997</v>
      </c>
      <c r="L159" s="40">
        <f t="shared" si="88"/>
        <v>6552.076279569892</v>
      </c>
      <c r="M159" s="40">
        <f t="shared" si="89"/>
        <v>753370.6499999999</v>
      </c>
      <c r="N159" s="40">
        <f t="shared" si="90"/>
        <v>1620.1519354838708</v>
      </c>
      <c r="O159" s="38">
        <f>+'2010 program exp'!S155</f>
        <v>3285258.86</v>
      </c>
      <c r="P159" s="119"/>
      <c r="Q159" s="40">
        <f t="shared" si="101"/>
        <v>3285258.86</v>
      </c>
      <c r="R159" s="41">
        <f>+Local!O159</f>
        <v>781395.8599999999</v>
      </c>
      <c r="S159" s="41">
        <f t="shared" si="102"/>
        <v>781395.8599999999</v>
      </c>
      <c r="T159" s="23">
        <v>469</v>
      </c>
      <c r="U159" s="41">
        <f t="shared" si="91"/>
        <v>7004.816332622601</v>
      </c>
      <c r="V159" s="41">
        <f t="shared" si="111"/>
        <v>7004.816332622601</v>
      </c>
      <c r="W159" s="40">
        <f t="shared" si="92"/>
        <v>1666.089253731343</v>
      </c>
      <c r="X159" s="40">
        <f t="shared" si="103"/>
        <v>1666.089253731343</v>
      </c>
      <c r="Y159" s="38">
        <f t="shared" si="93"/>
        <v>238543.39000000013</v>
      </c>
      <c r="Z159" s="38">
        <f t="shared" si="94"/>
        <v>452.7400530527093</v>
      </c>
      <c r="AA159" s="38">
        <f t="shared" si="95"/>
        <v>238543.39000000013</v>
      </c>
      <c r="AB159" s="38">
        <f t="shared" si="112"/>
        <v>452.7400530527093</v>
      </c>
      <c r="AC159" s="38">
        <f t="shared" si="96"/>
        <v>28025.209999999963</v>
      </c>
      <c r="AD159" s="38">
        <f t="shared" si="97"/>
        <v>45.93731824747215</v>
      </c>
      <c r="AE159" s="38">
        <f t="shared" si="113"/>
        <v>28025.209999999963</v>
      </c>
      <c r="AF159" s="38">
        <f t="shared" si="114"/>
        <v>45.93731824747215</v>
      </c>
      <c r="AG159" s="78" t="str">
        <f t="shared" si="104"/>
        <v>Met MOE</v>
      </c>
      <c r="AH159" s="42" t="str">
        <f t="shared" si="105"/>
        <v>Met MOE</v>
      </c>
      <c r="AI159" s="42" t="str">
        <f t="shared" si="106"/>
        <v>Met MOE</v>
      </c>
      <c r="AJ159" s="42" t="str">
        <f t="shared" si="98"/>
        <v>Met MOE</v>
      </c>
      <c r="AK159" s="43" t="str">
        <f t="shared" si="108"/>
        <v>Met MOE</v>
      </c>
      <c r="AL159" s="43" t="str">
        <f t="shared" si="107"/>
        <v>Met MOE</v>
      </c>
      <c r="AM159" s="43" t="str">
        <f t="shared" si="109"/>
        <v>Met MOE</v>
      </c>
      <c r="AN159" s="43" t="str">
        <f t="shared" si="110"/>
        <v>Met MOE</v>
      </c>
      <c r="AO159" s="43" t="str">
        <f>#VALUE!</f>
        <v>Met MOE</v>
      </c>
      <c r="AP159" s="134"/>
    </row>
    <row r="160" spans="1:42" ht="15.75">
      <c r="A160" s="36" t="s">
        <v>310</v>
      </c>
      <c r="B160" s="37" t="s">
        <v>311</v>
      </c>
      <c r="C160" s="38">
        <f>+'2009 program exp'!U156</f>
        <v>5887486.549999998</v>
      </c>
      <c r="D160" s="75">
        <f>+Local!I160</f>
        <v>418996.38</v>
      </c>
      <c r="E160" s="38">
        <v>1293905.5</v>
      </c>
      <c r="F160" s="38">
        <f t="shared" si="115"/>
        <v>4593581.049999998</v>
      </c>
      <c r="G160" s="38">
        <f t="shared" si="99"/>
        <v>-874909.12</v>
      </c>
      <c r="H160" s="39">
        <v>1230</v>
      </c>
      <c r="I160" s="38">
        <f t="shared" si="86"/>
        <v>3734.618739837397</v>
      </c>
      <c r="J160" s="40">
        <f t="shared" si="100"/>
        <v>-711.3082276422764</v>
      </c>
      <c r="K160" s="40">
        <f t="shared" si="87"/>
        <v>4548765.625121949</v>
      </c>
      <c r="L160" s="40">
        <f t="shared" si="88"/>
        <v>3698.1834350584954</v>
      </c>
      <c r="M160" s="40">
        <f t="shared" si="89"/>
        <v>-866373.4212682927</v>
      </c>
      <c r="N160" s="40">
        <f t="shared" si="90"/>
        <v>-704.3686351774737</v>
      </c>
      <c r="O160" s="38">
        <f>+'2010 program exp'!S156</f>
        <v>5748429.830000001</v>
      </c>
      <c r="P160" s="119"/>
      <c r="Q160" s="40">
        <f t="shared" si="101"/>
        <v>5748429.830000001</v>
      </c>
      <c r="R160" s="41">
        <f>+Local!O160</f>
        <v>376394.55000000005</v>
      </c>
      <c r="S160" s="41">
        <f t="shared" si="102"/>
        <v>376394.55000000005</v>
      </c>
      <c r="T160" s="23">
        <v>1218</v>
      </c>
      <c r="U160" s="41">
        <f t="shared" si="91"/>
        <v>4719.564720853859</v>
      </c>
      <c r="V160" s="41">
        <f t="shared" si="111"/>
        <v>4719.564720853859</v>
      </c>
      <c r="W160" s="40">
        <f t="shared" si="92"/>
        <v>309.02672413793107</v>
      </c>
      <c r="X160" s="40">
        <f t="shared" si="103"/>
        <v>309.02672413793107</v>
      </c>
      <c r="Y160" s="38">
        <f t="shared" si="93"/>
        <v>1154848.780000003</v>
      </c>
      <c r="Z160" s="38">
        <f t="shared" si="94"/>
        <v>984.9459810164626</v>
      </c>
      <c r="AA160" s="38">
        <f t="shared" si="95"/>
        <v>1199664.2048780518</v>
      </c>
      <c r="AB160" s="38">
        <f t="shared" si="112"/>
        <v>1021.381285795364</v>
      </c>
      <c r="AC160" s="38">
        <f t="shared" si="96"/>
        <v>1251303.67</v>
      </c>
      <c r="AD160" s="38">
        <f t="shared" si="97"/>
        <v>1020.3349517802075</v>
      </c>
      <c r="AE160" s="38">
        <f t="shared" si="113"/>
        <v>1242767.9712682927</v>
      </c>
      <c r="AF160" s="38">
        <f t="shared" si="114"/>
        <v>1013.3953593154048</v>
      </c>
      <c r="AG160" s="78" t="str">
        <f t="shared" si="104"/>
        <v>Met MOE</v>
      </c>
      <c r="AH160" s="42" t="str">
        <f t="shared" si="105"/>
        <v>Met MOE</v>
      </c>
      <c r="AI160" s="42" t="str">
        <f t="shared" si="106"/>
        <v>Met MOE</v>
      </c>
      <c r="AJ160" s="42" t="str">
        <f t="shared" si="98"/>
        <v>Met MOE</v>
      </c>
      <c r="AK160" s="43" t="str">
        <f t="shared" si="108"/>
        <v>Met MOE</v>
      </c>
      <c r="AL160" s="43" t="str">
        <f t="shared" si="107"/>
        <v>Met MOE</v>
      </c>
      <c r="AM160" s="43" t="str">
        <f t="shared" si="109"/>
        <v>Met MOE</v>
      </c>
      <c r="AN160" s="43" t="str">
        <f t="shared" si="110"/>
        <v>Met MOE</v>
      </c>
      <c r="AO160" s="43" t="str">
        <f>#VALUE!</f>
        <v>Met MOE</v>
      </c>
      <c r="AP160" s="134"/>
    </row>
    <row r="161" spans="1:42" ht="15.75">
      <c r="A161" s="36" t="s">
        <v>312</v>
      </c>
      <c r="B161" s="37" t="s">
        <v>313</v>
      </c>
      <c r="C161" s="38">
        <f>+'2009 program exp'!U157</f>
        <v>523861.00999999995</v>
      </c>
      <c r="D161" s="75">
        <f>+Local!I161</f>
        <v>0</v>
      </c>
      <c r="E161" s="38">
        <v>126477</v>
      </c>
      <c r="F161" s="38">
        <f t="shared" si="115"/>
        <v>397384.00999999995</v>
      </c>
      <c r="G161" s="38">
        <f t="shared" si="99"/>
        <v>-126477</v>
      </c>
      <c r="H161" s="39">
        <v>147</v>
      </c>
      <c r="I161" s="38">
        <f t="shared" si="86"/>
        <v>2703.2925850340134</v>
      </c>
      <c r="J161" s="40">
        <f t="shared" si="100"/>
        <v>-860.3877551020408</v>
      </c>
      <c r="K161" s="40">
        <f t="shared" si="87"/>
        <v>386570.8396598639</v>
      </c>
      <c r="L161" s="40">
        <f t="shared" si="88"/>
        <v>2629.7336031283257</v>
      </c>
      <c r="M161" s="40">
        <f t="shared" si="89"/>
        <v>-123035.44897959183</v>
      </c>
      <c r="N161" s="40">
        <f t="shared" si="90"/>
        <v>-836.975843398584</v>
      </c>
      <c r="O161" s="38">
        <f>+'2010 program exp'!S157</f>
        <v>608791.36</v>
      </c>
      <c r="P161" s="119"/>
      <c r="Q161" s="40">
        <f t="shared" si="101"/>
        <v>608791.36</v>
      </c>
      <c r="R161" s="41">
        <f>+Local!O161</f>
        <v>24894.359999999986</v>
      </c>
      <c r="S161" s="41">
        <f t="shared" si="102"/>
        <v>24894.359999999986</v>
      </c>
      <c r="T161" s="23">
        <v>143</v>
      </c>
      <c r="U161" s="41">
        <f t="shared" si="91"/>
        <v>4257.282237762238</v>
      </c>
      <c r="V161" s="41">
        <f t="shared" si="111"/>
        <v>4257.282237762238</v>
      </c>
      <c r="W161" s="40">
        <f t="shared" si="92"/>
        <v>174.08643356643347</v>
      </c>
      <c r="X161" s="40">
        <f t="shared" si="103"/>
        <v>174.08643356643347</v>
      </c>
      <c r="Y161" s="38">
        <f t="shared" si="93"/>
        <v>211407.35000000003</v>
      </c>
      <c r="Z161" s="38">
        <f t="shared" si="94"/>
        <v>1553.9896527282244</v>
      </c>
      <c r="AA161" s="38">
        <f t="shared" si="95"/>
        <v>222220.52034013608</v>
      </c>
      <c r="AB161" s="38">
        <f t="shared" si="112"/>
        <v>1627.5486346339121</v>
      </c>
      <c r="AC161" s="38">
        <f t="shared" si="96"/>
        <v>151371.36</v>
      </c>
      <c r="AD161" s="38">
        <f t="shared" si="97"/>
        <v>1034.4741886684742</v>
      </c>
      <c r="AE161" s="38">
        <f t="shared" si="113"/>
        <v>147929.80897959182</v>
      </c>
      <c r="AF161" s="38">
        <f t="shared" si="114"/>
        <v>1011.0622769650174</v>
      </c>
      <c r="AG161" s="78" t="str">
        <f t="shared" si="104"/>
        <v>Met MOE</v>
      </c>
      <c r="AH161" s="42" t="str">
        <f t="shared" si="105"/>
        <v>Met MOE</v>
      </c>
      <c r="AI161" s="42" t="str">
        <f t="shared" si="106"/>
        <v>Met MOE</v>
      </c>
      <c r="AJ161" s="42" t="str">
        <f t="shared" si="98"/>
        <v>Met MOE</v>
      </c>
      <c r="AK161" s="43" t="str">
        <f t="shared" si="108"/>
        <v>Met MOE</v>
      </c>
      <c r="AL161" s="43" t="str">
        <f t="shared" si="107"/>
        <v>Met MOE</v>
      </c>
      <c r="AM161" s="43" t="str">
        <f t="shared" si="109"/>
        <v>Met MOE</v>
      </c>
      <c r="AN161" s="43" t="str">
        <f t="shared" si="110"/>
        <v>Met MOE</v>
      </c>
      <c r="AO161" s="43" t="str">
        <f>#VALUE!</f>
        <v>Met MOE</v>
      </c>
      <c r="AP161" s="134"/>
    </row>
    <row r="162" spans="1:42" ht="15.75">
      <c r="A162" s="36" t="s">
        <v>314</v>
      </c>
      <c r="B162" s="37" t="s">
        <v>315</v>
      </c>
      <c r="C162" s="38">
        <f>+'2009 program exp'!U158</f>
        <v>909087.17</v>
      </c>
      <c r="D162" s="75">
        <f>+Local!I162</f>
        <v>22073.41</v>
      </c>
      <c r="E162" s="38">
        <v>181060.5</v>
      </c>
      <c r="F162" s="38">
        <f t="shared" si="115"/>
        <v>728026.67</v>
      </c>
      <c r="G162" s="38">
        <f t="shared" si="99"/>
        <v>-158987.09</v>
      </c>
      <c r="H162" s="39">
        <v>186</v>
      </c>
      <c r="I162" s="38">
        <f t="shared" si="86"/>
        <v>3914.1218817204303</v>
      </c>
      <c r="J162" s="40">
        <f t="shared" si="100"/>
        <v>-854.7693010752688</v>
      </c>
      <c r="K162" s="40">
        <f t="shared" si="87"/>
        <v>728026.67</v>
      </c>
      <c r="L162" s="40">
        <f t="shared" si="88"/>
        <v>3914.1218817204303</v>
      </c>
      <c r="M162" s="40">
        <f t="shared" si="89"/>
        <v>-158987.09</v>
      </c>
      <c r="N162" s="40">
        <f t="shared" si="90"/>
        <v>-854.7693010752688</v>
      </c>
      <c r="O162" s="38">
        <f>+'2010 program exp'!S158</f>
        <v>888669.3900000001</v>
      </c>
      <c r="P162" s="119"/>
      <c r="Q162" s="40">
        <f t="shared" si="101"/>
        <v>888669.3900000001</v>
      </c>
      <c r="R162" s="41">
        <f>+Local!O162</f>
        <v>-100.57</v>
      </c>
      <c r="S162" s="41">
        <f t="shared" si="102"/>
        <v>-100.57</v>
      </c>
      <c r="T162" s="23">
        <v>188</v>
      </c>
      <c r="U162" s="41">
        <f t="shared" si="91"/>
        <v>4726.964840425532</v>
      </c>
      <c r="V162" s="41">
        <f t="shared" si="111"/>
        <v>4726.964840425532</v>
      </c>
      <c r="W162" s="40">
        <f t="shared" si="92"/>
        <v>-0.5349468085106382</v>
      </c>
      <c r="X162" s="40">
        <f t="shared" si="103"/>
        <v>-0.5349468085106382</v>
      </c>
      <c r="Y162" s="38">
        <f t="shared" si="93"/>
        <v>160642.7200000001</v>
      </c>
      <c r="Z162" s="38">
        <f t="shared" si="94"/>
        <v>812.8429587051019</v>
      </c>
      <c r="AA162" s="38">
        <f t="shared" si="95"/>
        <v>160642.7200000001</v>
      </c>
      <c r="AB162" s="38">
        <f t="shared" si="112"/>
        <v>812.8429587051019</v>
      </c>
      <c r="AC162" s="38">
        <f t="shared" si="96"/>
        <v>158886.52</v>
      </c>
      <c r="AD162" s="38">
        <f t="shared" si="97"/>
        <v>854.2343542667581</v>
      </c>
      <c r="AE162" s="38">
        <f t="shared" si="113"/>
        <v>158886.52</v>
      </c>
      <c r="AF162" s="38">
        <f t="shared" si="114"/>
        <v>854.2343542667581</v>
      </c>
      <c r="AG162" s="78" t="str">
        <f t="shared" si="104"/>
        <v>Met MOE</v>
      </c>
      <c r="AH162" s="42" t="str">
        <f t="shared" si="105"/>
        <v>Met MOE</v>
      </c>
      <c r="AI162" s="42" t="str">
        <f t="shared" si="106"/>
        <v>Met MOE</v>
      </c>
      <c r="AJ162" s="42" t="str">
        <f t="shared" si="98"/>
        <v>Met MOE</v>
      </c>
      <c r="AK162" s="43" t="str">
        <f t="shared" si="108"/>
        <v>Met MOE</v>
      </c>
      <c r="AL162" s="43" t="str">
        <f t="shared" si="107"/>
        <v>Met MOE</v>
      </c>
      <c r="AM162" s="43" t="str">
        <f t="shared" si="109"/>
        <v>Met MOE</v>
      </c>
      <c r="AN162" s="43" t="str">
        <f t="shared" si="110"/>
        <v>Met MOE</v>
      </c>
      <c r="AO162" s="43" t="str">
        <f>#VALUE!</f>
        <v>Met MOE</v>
      </c>
      <c r="AP162" s="134"/>
    </row>
    <row r="163" spans="1:42" ht="15.75">
      <c r="A163" s="36" t="s">
        <v>316</v>
      </c>
      <c r="B163" s="37" t="s">
        <v>317</v>
      </c>
      <c r="C163" s="38">
        <f>+'2009 program exp'!U159</f>
        <v>1542800.2399999998</v>
      </c>
      <c r="D163" s="75">
        <f>+Local!I163</f>
        <v>795895.2399999996</v>
      </c>
      <c r="E163" s="38">
        <v>186429.5</v>
      </c>
      <c r="F163" s="38">
        <f t="shared" si="115"/>
        <v>1356370.7399999998</v>
      </c>
      <c r="G163" s="38">
        <f t="shared" si="99"/>
        <v>609465.7399999996</v>
      </c>
      <c r="H163" s="39">
        <v>210</v>
      </c>
      <c r="I163" s="38">
        <f t="shared" si="86"/>
        <v>6458.908285714285</v>
      </c>
      <c r="J163" s="40">
        <f t="shared" si="100"/>
        <v>2902.217809523808</v>
      </c>
      <c r="K163" s="40">
        <f t="shared" si="87"/>
        <v>1336994.0151428569</v>
      </c>
      <c r="L163" s="40">
        <f t="shared" si="88"/>
        <v>6366.638167346938</v>
      </c>
      <c r="M163" s="40">
        <f t="shared" si="89"/>
        <v>600759.0865714282</v>
      </c>
      <c r="N163" s="40">
        <f t="shared" si="90"/>
        <v>2860.757555102039</v>
      </c>
      <c r="O163" s="38">
        <f>+'2010 program exp'!S159</f>
        <v>1368614.82</v>
      </c>
      <c r="P163" s="119"/>
      <c r="Q163" s="40">
        <f t="shared" si="101"/>
        <v>1368614.82</v>
      </c>
      <c r="R163" s="41">
        <f>+Local!O163</f>
        <v>505710.82</v>
      </c>
      <c r="S163" s="41">
        <f t="shared" si="102"/>
        <v>505710.82</v>
      </c>
      <c r="T163" s="23">
        <v>207</v>
      </c>
      <c r="U163" s="41">
        <f t="shared" si="91"/>
        <v>6611.665797101449</v>
      </c>
      <c r="V163" s="41">
        <f t="shared" si="111"/>
        <v>6611.665797101449</v>
      </c>
      <c r="W163" s="40">
        <f t="shared" si="92"/>
        <v>2443.0474396135264</v>
      </c>
      <c r="X163" s="40">
        <f t="shared" si="103"/>
        <v>2443.0474396135264</v>
      </c>
      <c r="Y163" s="38">
        <f t="shared" si="93"/>
        <v>12244.080000000307</v>
      </c>
      <c r="Z163" s="38">
        <f t="shared" si="94"/>
        <v>152.7575113871644</v>
      </c>
      <c r="AA163" s="38">
        <f t="shared" si="95"/>
        <v>31620.8048571432</v>
      </c>
      <c r="AB163" s="38">
        <f t="shared" si="112"/>
        <v>245.0276297545115</v>
      </c>
      <c r="AC163" s="38">
        <f t="shared" si="96"/>
        <v>-103754.91999999963</v>
      </c>
      <c r="AD163" s="38">
        <f t="shared" si="97"/>
        <v>-459.17036991028135</v>
      </c>
      <c r="AE163" s="38">
        <f t="shared" si="113"/>
        <v>-95048.26657142822</v>
      </c>
      <c r="AF163" s="38">
        <f t="shared" si="114"/>
        <v>-417.71011548851266</v>
      </c>
      <c r="AG163" s="78" t="str">
        <f t="shared" si="104"/>
        <v>Met MOE</v>
      </c>
      <c r="AH163" s="42" t="str">
        <f t="shared" si="105"/>
        <v>Met MOE</v>
      </c>
      <c r="AI163" s="42" t="str">
        <f t="shared" si="106"/>
        <v>Met MOE</v>
      </c>
      <c r="AJ163" s="42" t="str">
        <f t="shared" si="98"/>
        <v>Met MOE</v>
      </c>
      <c r="AK163" s="43" t="str">
        <f t="shared" si="108"/>
        <v>Failed Local Test</v>
      </c>
      <c r="AL163" s="43" t="str">
        <f t="shared" si="107"/>
        <v>Failed Local per Pupil</v>
      </c>
      <c r="AM163" s="43" t="str">
        <f t="shared" si="109"/>
        <v>Failed Local Test</v>
      </c>
      <c r="AN163" s="43" t="str">
        <f t="shared" si="110"/>
        <v>Failed Local per Pupil</v>
      </c>
      <c r="AO163" s="43" t="str">
        <f>#VALUE!</f>
        <v>Met MOE</v>
      </c>
      <c r="AP163" s="134"/>
    </row>
    <row r="164" spans="1:42" ht="15.75">
      <c r="A164" s="36" t="s">
        <v>318</v>
      </c>
      <c r="B164" s="37" t="s">
        <v>319</v>
      </c>
      <c r="C164" s="38">
        <f>+'2009 program exp'!U160</f>
        <v>1722882.9799999997</v>
      </c>
      <c r="D164" s="75">
        <f>+Local!I164</f>
        <v>370962.97999999986</v>
      </c>
      <c r="E164" s="38">
        <v>380803</v>
      </c>
      <c r="F164" s="38">
        <f t="shared" si="115"/>
        <v>1342079.9799999997</v>
      </c>
      <c r="G164" s="38">
        <f t="shared" si="99"/>
        <v>-9840.020000000135</v>
      </c>
      <c r="H164" s="39">
        <v>252</v>
      </c>
      <c r="I164" s="38">
        <f t="shared" si="86"/>
        <v>5325.714206349206</v>
      </c>
      <c r="J164" s="40">
        <f t="shared" si="100"/>
        <v>-39.04769841269895</v>
      </c>
      <c r="K164" s="40">
        <f t="shared" si="87"/>
        <v>1123725.6975396823</v>
      </c>
      <c r="L164" s="40">
        <f t="shared" si="88"/>
        <v>4459.228958490803</v>
      </c>
      <c r="M164" s="40">
        <f t="shared" si="89"/>
        <v>-8239.064365079477</v>
      </c>
      <c r="N164" s="40">
        <f t="shared" si="90"/>
        <v>-32.6946998614265</v>
      </c>
      <c r="O164" s="38">
        <f>+'2010 program exp'!S160</f>
        <v>1652469.62</v>
      </c>
      <c r="P164" s="119"/>
      <c r="Q164" s="40">
        <f t="shared" si="101"/>
        <v>1652469.62</v>
      </c>
      <c r="R164" s="41">
        <f>+Local!O164</f>
        <v>512223.6199999999</v>
      </c>
      <c r="S164" s="41">
        <f t="shared" si="102"/>
        <v>512223.6199999999</v>
      </c>
      <c r="T164" s="23">
        <v>211</v>
      </c>
      <c r="U164" s="41">
        <f t="shared" si="91"/>
        <v>7831.609573459717</v>
      </c>
      <c r="V164" s="41">
        <f t="shared" si="111"/>
        <v>7831.609573459717</v>
      </c>
      <c r="W164" s="40">
        <f t="shared" si="92"/>
        <v>2427.600094786729</v>
      </c>
      <c r="X164" s="40">
        <f t="shared" si="103"/>
        <v>2427.600094786729</v>
      </c>
      <c r="Y164" s="38">
        <f t="shared" si="93"/>
        <v>310389.64000000036</v>
      </c>
      <c r="Z164" s="38">
        <f t="shared" si="94"/>
        <v>2505.895367110511</v>
      </c>
      <c r="AA164" s="38">
        <f t="shared" si="95"/>
        <v>528743.9224603178</v>
      </c>
      <c r="AB164" s="38">
        <f t="shared" si="112"/>
        <v>3372.3806149689135</v>
      </c>
      <c r="AC164" s="38">
        <f t="shared" si="96"/>
        <v>522063.64</v>
      </c>
      <c r="AD164" s="38">
        <f t="shared" si="97"/>
        <v>2466.647793199428</v>
      </c>
      <c r="AE164" s="38">
        <f t="shared" si="113"/>
        <v>520462.68436507933</v>
      </c>
      <c r="AF164" s="38">
        <f t="shared" si="114"/>
        <v>2460.294794648156</v>
      </c>
      <c r="AG164" s="78" t="str">
        <f t="shared" si="104"/>
        <v>Met MOE</v>
      </c>
      <c r="AH164" s="42" t="str">
        <f t="shared" si="105"/>
        <v>Met MOE</v>
      </c>
      <c r="AI164" s="42" t="str">
        <f t="shared" si="106"/>
        <v>Met MOE</v>
      </c>
      <c r="AJ164" s="42" t="str">
        <f t="shared" si="98"/>
        <v>Met MOE</v>
      </c>
      <c r="AK164" s="43" t="str">
        <f t="shared" si="108"/>
        <v>Met MOE</v>
      </c>
      <c r="AL164" s="43" t="str">
        <f t="shared" si="107"/>
        <v>Met MOE</v>
      </c>
      <c r="AM164" s="43" t="str">
        <f t="shared" si="109"/>
        <v>Met MOE</v>
      </c>
      <c r="AN164" s="43" t="str">
        <f t="shared" si="110"/>
        <v>Met MOE</v>
      </c>
      <c r="AO164" s="43" t="str">
        <f>#VALUE!</f>
        <v>Met MOE</v>
      </c>
      <c r="AP164" s="134"/>
    </row>
    <row r="165" spans="1:42" ht="15.75">
      <c r="A165" s="36" t="s">
        <v>320</v>
      </c>
      <c r="B165" s="37" t="s">
        <v>321</v>
      </c>
      <c r="C165" s="38">
        <f>+'2009 program exp'!U161</f>
        <v>44173020.22</v>
      </c>
      <c r="D165" s="75">
        <f>+Local!I165</f>
        <v>32568914.96</v>
      </c>
      <c r="E165" s="38" t="s">
        <v>736</v>
      </c>
      <c r="F165" s="38">
        <f t="shared" si="115"/>
        <v>44173020.22</v>
      </c>
      <c r="G165" s="38">
        <f t="shared" si="99"/>
        <v>32568914.96</v>
      </c>
      <c r="H165" s="39">
        <v>4383</v>
      </c>
      <c r="I165" s="38">
        <f t="shared" si="86"/>
        <v>10078.261514944103</v>
      </c>
      <c r="J165" s="40">
        <f t="shared" si="100"/>
        <v>7430.735788272873</v>
      </c>
      <c r="K165" s="40">
        <f t="shared" si="87"/>
        <v>43205507.114565365</v>
      </c>
      <c r="L165" s="40">
        <f t="shared" si="88"/>
        <v>9857.5193051712</v>
      </c>
      <c r="M165" s="40">
        <f t="shared" si="89"/>
        <v>31855564.324325804</v>
      </c>
      <c r="N165" s="40">
        <f t="shared" si="90"/>
        <v>7267.981821657724</v>
      </c>
      <c r="O165" s="38">
        <f>+'2010 program exp'!S161</f>
        <v>44634825.5</v>
      </c>
      <c r="P165" s="119"/>
      <c r="Q165" s="40">
        <f t="shared" si="101"/>
        <v>44634825.5</v>
      </c>
      <c r="R165" s="41">
        <f>+Local!O165</f>
        <v>32753508.71</v>
      </c>
      <c r="S165" s="41">
        <f t="shared" si="102"/>
        <v>32753508.71</v>
      </c>
      <c r="T165" s="23">
        <v>4287</v>
      </c>
      <c r="U165" s="41">
        <f t="shared" si="91"/>
        <v>10411.669115931887</v>
      </c>
      <c r="V165" s="41">
        <f t="shared" si="111"/>
        <v>10411.669115931887</v>
      </c>
      <c r="W165" s="40">
        <f t="shared" si="92"/>
        <v>7640.193307674364</v>
      </c>
      <c r="X165" s="40">
        <f t="shared" si="103"/>
        <v>7640.193307674364</v>
      </c>
      <c r="Y165" s="38">
        <f t="shared" si="93"/>
        <v>461805.2800000012</v>
      </c>
      <c r="Z165" s="38">
        <f t="shared" si="94"/>
        <v>333.40760098778446</v>
      </c>
      <c r="AA165" s="38">
        <f t="shared" si="95"/>
        <v>1429318.385434635</v>
      </c>
      <c r="AB165" s="38">
        <f t="shared" si="112"/>
        <v>554.1498107606876</v>
      </c>
      <c r="AC165" s="38">
        <f t="shared" si="96"/>
        <v>184593.75</v>
      </c>
      <c r="AD165" s="38">
        <f t="shared" si="97"/>
        <v>209.45751940149148</v>
      </c>
      <c r="AE165" s="38">
        <f t="shared" si="113"/>
        <v>897944.3856741972</v>
      </c>
      <c r="AF165" s="38">
        <f t="shared" si="114"/>
        <v>372.21148601664027</v>
      </c>
      <c r="AG165" s="78" t="str">
        <f t="shared" si="104"/>
        <v>Met MOE</v>
      </c>
      <c r="AH165" s="42" t="str">
        <f t="shared" si="105"/>
        <v>Met MOE</v>
      </c>
      <c r="AI165" s="42" t="str">
        <f t="shared" si="106"/>
        <v>Met MOE</v>
      </c>
      <c r="AJ165" s="42" t="str">
        <f t="shared" si="98"/>
        <v>Met MOE</v>
      </c>
      <c r="AK165" s="43" t="str">
        <f t="shared" si="108"/>
        <v>Met MOE</v>
      </c>
      <c r="AL165" s="43" t="str">
        <f t="shared" si="107"/>
        <v>Met MOE</v>
      </c>
      <c r="AM165" s="43" t="str">
        <f t="shared" si="109"/>
        <v>Met MOE</v>
      </c>
      <c r="AN165" s="43" t="str">
        <f t="shared" si="110"/>
        <v>Met MOE</v>
      </c>
      <c r="AO165" s="43" t="str">
        <f>#VALUE!</f>
        <v>Met MOE</v>
      </c>
      <c r="AP165" s="134"/>
    </row>
    <row r="166" spans="1:42" ht="15.75">
      <c r="A166" s="36" t="s">
        <v>322</v>
      </c>
      <c r="B166" s="37" t="s">
        <v>323</v>
      </c>
      <c r="C166" s="38">
        <f>+'2009 program exp'!U162</f>
        <v>948250.2399999999</v>
      </c>
      <c r="D166" s="75">
        <f>+Local!I166</f>
        <v>55852.18999999999</v>
      </c>
      <c r="E166" s="38">
        <v>166633</v>
      </c>
      <c r="F166" s="38">
        <f t="shared" si="115"/>
        <v>781617.2399999999</v>
      </c>
      <c r="G166" s="38">
        <f t="shared" si="99"/>
        <v>-110780.81000000001</v>
      </c>
      <c r="H166" s="39">
        <v>242</v>
      </c>
      <c r="I166" s="38">
        <f t="shared" si="86"/>
        <v>3229.8233057851235</v>
      </c>
      <c r="J166" s="40">
        <f t="shared" si="100"/>
        <v>-457.7719421487604</v>
      </c>
      <c r="K166" s="40">
        <f aca="true" t="shared" si="116" ref="K166:K185">IF(T166&lt;H166,I166*(T166-H166)+F166,F166)</f>
        <v>781617.2399999999</v>
      </c>
      <c r="L166" s="40">
        <f aca="true" t="shared" si="117" ref="L166:L185">+K166/H166</f>
        <v>3229.8233057851235</v>
      </c>
      <c r="M166" s="40">
        <f aca="true" t="shared" si="118" ref="M166:M185">IF(T166&lt;H166,J166*(T166-H166)+G166,G166)</f>
        <v>-110780.81000000001</v>
      </c>
      <c r="N166" s="40">
        <f aca="true" t="shared" si="119" ref="N166:N185">+M166/H166</f>
        <v>-457.7719421487604</v>
      </c>
      <c r="O166" s="38">
        <f>+'2010 program exp'!S162</f>
        <v>1071275.89</v>
      </c>
      <c r="P166" s="119"/>
      <c r="Q166" s="40">
        <f t="shared" si="101"/>
        <v>1071275.89</v>
      </c>
      <c r="R166" s="41">
        <f>+Local!O166</f>
        <v>34242.97</v>
      </c>
      <c r="S166" s="41">
        <f t="shared" si="102"/>
        <v>34242.97</v>
      </c>
      <c r="T166" s="23">
        <v>248</v>
      </c>
      <c r="U166" s="41">
        <f aca="true" t="shared" si="120" ref="U166:U185">O166/T166</f>
        <v>4319.6608467741935</v>
      </c>
      <c r="V166" s="41">
        <f t="shared" si="111"/>
        <v>4319.6608467741935</v>
      </c>
      <c r="W166" s="40">
        <f aca="true" t="shared" si="121" ref="W166:W185">+R166/T166</f>
        <v>138.0764919354839</v>
      </c>
      <c r="X166" s="40">
        <f t="shared" si="103"/>
        <v>138.0764919354839</v>
      </c>
      <c r="Y166" s="38">
        <f aca="true" t="shared" si="122" ref="Y166:Y185">O166-F166</f>
        <v>289658.65</v>
      </c>
      <c r="Z166" s="38">
        <f aca="true" t="shared" si="123" ref="Z166:Z185">+U166-I166</f>
        <v>1089.83754098907</v>
      </c>
      <c r="AA166" s="38">
        <f t="shared" si="95"/>
        <v>289658.65</v>
      </c>
      <c r="AB166" s="38">
        <f t="shared" si="112"/>
        <v>1089.83754098907</v>
      </c>
      <c r="AC166" s="38">
        <f aca="true" t="shared" si="124" ref="AC166:AC185">+R166-G166</f>
        <v>145023.78000000003</v>
      </c>
      <c r="AD166" s="38">
        <f aca="true" t="shared" si="125" ref="AD166:AD185">+W166-J166</f>
        <v>595.8484340842442</v>
      </c>
      <c r="AE166" s="38">
        <f t="shared" si="113"/>
        <v>145023.78000000003</v>
      </c>
      <c r="AF166" s="38">
        <f t="shared" si="114"/>
        <v>595.8484340842442</v>
      </c>
      <c r="AG166" s="78" t="str">
        <f t="shared" si="104"/>
        <v>Met MOE</v>
      </c>
      <c r="AH166" s="42" t="str">
        <f t="shared" si="105"/>
        <v>Met MOE</v>
      </c>
      <c r="AI166" s="42" t="str">
        <f t="shared" si="106"/>
        <v>Met MOE</v>
      </c>
      <c r="AJ166" s="42" t="str">
        <f aca="true" t="shared" si="126" ref="AJ166:AJ185">IF(AB166&gt;0,"Met MOE","Failed PPC")</f>
        <v>Met MOE</v>
      </c>
      <c r="AK166" s="43" t="str">
        <f t="shared" si="108"/>
        <v>Met MOE</v>
      </c>
      <c r="AL166" s="43" t="str">
        <f t="shared" si="107"/>
        <v>Met MOE</v>
      </c>
      <c r="AM166" s="43" t="str">
        <f t="shared" si="109"/>
        <v>Met MOE</v>
      </c>
      <c r="AN166" s="43" t="str">
        <f t="shared" si="110"/>
        <v>Met MOE</v>
      </c>
      <c r="AO166" s="43" t="str">
        <f>#VALUE!</f>
        <v>Met MOE</v>
      </c>
      <c r="AP166" s="134"/>
    </row>
    <row r="167" spans="1:42" ht="15.75">
      <c r="A167" s="36" t="s">
        <v>324</v>
      </c>
      <c r="B167" s="37" t="s">
        <v>325</v>
      </c>
      <c r="C167" s="38">
        <f>+'2009 program exp'!U163</f>
        <v>2670822.4499999997</v>
      </c>
      <c r="D167" s="75">
        <f>+Local!I167</f>
        <v>1013587.4499999995</v>
      </c>
      <c r="E167" s="38">
        <v>282395.5</v>
      </c>
      <c r="F167" s="38">
        <f t="shared" si="115"/>
        <v>2388426.9499999997</v>
      </c>
      <c r="G167" s="38">
        <f t="shared" si="99"/>
        <v>731191.9499999995</v>
      </c>
      <c r="H167" s="39">
        <v>346</v>
      </c>
      <c r="I167" s="38">
        <f t="shared" si="86"/>
        <v>6902.968063583814</v>
      </c>
      <c r="J167" s="40">
        <f t="shared" si="100"/>
        <v>2113.271531791906</v>
      </c>
      <c r="K167" s="40">
        <f t="shared" si="116"/>
        <v>2319397.2693641614</v>
      </c>
      <c r="L167" s="40">
        <f t="shared" si="117"/>
        <v>6703.460316081391</v>
      </c>
      <c r="M167" s="40">
        <f t="shared" si="118"/>
        <v>710059.2346820805</v>
      </c>
      <c r="N167" s="40">
        <f t="shared" si="119"/>
        <v>2052.194319890406</v>
      </c>
      <c r="O167" s="38">
        <f>+'2010 program exp'!S163</f>
        <v>2480159.15</v>
      </c>
      <c r="P167" s="119">
        <v>7821</v>
      </c>
      <c r="Q167" s="40">
        <f t="shared" si="101"/>
        <v>2487980.15</v>
      </c>
      <c r="R167" s="41">
        <f>+Local!O167</f>
        <v>696116.15</v>
      </c>
      <c r="S167" s="41">
        <f t="shared" si="102"/>
        <v>703937.15</v>
      </c>
      <c r="T167" s="23">
        <v>336</v>
      </c>
      <c r="U167" s="41">
        <f t="shared" si="120"/>
        <v>7381.426041666667</v>
      </c>
      <c r="V167" s="41">
        <f t="shared" si="111"/>
        <v>7404.702827380952</v>
      </c>
      <c r="W167" s="40">
        <f t="shared" si="121"/>
        <v>2071.774255952381</v>
      </c>
      <c r="X167" s="40">
        <f t="shared" si="103"/>
        <v>2095.0510416666666</v>
      </c>
      <c r="Y167" s="38">
        <f t="shared" si="122"/>
        <v>91732.20000000019</v>
      </c>
      <c r="Z167" s="38">
        <f t="shared" si="123"/>
        <v>478.4579780828526</v>
      </c>
      <c r="AA167" s="38">
        <f t="shared" si="95"/>
        <v>168582.8806358385</v>
      </c>
      <c r="AB167" s="38">
        <f t="shared" si="112"/>
        <v>701.2425112995606</v>
      </c>
      <c r="AC167" s="38">
        <f t="shared" si="124"/>
        <v>-35075.799999999464</v>
      </c>
      <c r="AD167" s="38">
        <f t="shared" si="125"/>
        <v>-41.49727583952517</v>
      </c>
      <c r="AE167" s="38">
        <f t="shared" si="113"/>
        <v>-6122.084682080429</v>
      </c>
      <c r="AF167" s="38">
        <f t="shared" si="114"/>
        <v>42.856721776260656</v>
      </c>
      <c r="AG167" s="78" t="str">
        <f t="shared" si="104"/>
        <v>Met MOE</v>
      </c>
      <c r="AH167" s="42" t="str">
        <f t="shared" si="105"/>
        <v>Met MOE</v>
      </c>
      <c r="AI167" s="42" t="str">
        <f t="shared" si="106"/>
        <v>Met MOE</v>
      </c>
      <c r="AJ167" s="42" t="str">
        <f t="shared" si="126"/>
        <v>Met MOE</v>
      </c>
      <c r="AK167" s="43" t="str">
        <f t="shared" si="108"/>
        <v>Failed Local Test</v>
      </c>
      <c r="AL167" s="43" t="str">
        <f t="shared" si="107"/>
        <v>Failed Local per Pupil</v>
      </c>
      <c r="AM167" s="43" t="str">
        <f t="shared" si="109"/>
        <v>Failed Local Test</v>
      </c>
      <c r="AN167" s="43" t="str">
        <f t="shared" si="110"/>
        <v>Met MOE</v>
      </c>
      <c r="AO167" s="43" t="str">
        <f>#VALUE!</f>
        <v>Met MOE</v>
      </c>
      <c r="AP167" s="134"/>
    </row>
    <row r="168" spans="1:42" ht="15.75">
      <c r="A168" s="36" t="s">
        <v>326</v>
      </c>
      <c r="B168" s="37" t="s">
        <v>327</v>
      </c>
      <c r="C168" s="38">
        <f>+'2009 program exp'!U164</f>
        <v>2169617.0800000005</v>
      </c>
      <c r="D168" s="75">
        <f>+Local!I168</f>
        <v>270358.5900000002</v>
      </c>
      <c r="E168" s="38">
        <v>322497</v>
      </c>
      <c r="F168" s="38">
        <f t="shared" si="115"/>
        <v>1847120.0800000005</v>
      </c>
      <c r="G168" s="38">
        <f t="shared" si="99"/>
        <v>-52138.4099999998</v>
      </c>
      <c r="H168" s="39">
        <v>350</v>
      </c>
      <c r="I168" s="38">
        <f t="shared" si="86"/>
        <v>5277.485942857144</v>
      </c>
      <c r="J168" s="40">
        <f t="shared" si="100"/>
        <v>-148.96688571428516</v>
      </c>
      <c r="K168" s="40">
        <f t="shared" si="116"/>
        <v>1709905.4454857148</v>
      </c>
      <c r="L168" s="40">
        <f t="shared" si="117"/>
        <v>4885.444129959185</v>
      </c>
      <c r="M168" s="40">
        <f t="shared" si="118"/>
        <v>-48265.270971428385</v>
      </c>
      <c r="N168" s="40">
        <f t="shared" si="119"/>
        <v>-137.9007742040811</v>
      </c>
      <c r="O168" s="38">
        <f>+'2010 program exp'!S164</f>
        <v>2034859.31</v>
      </c>
      <c r="P168" s="119"/>
      <c r="Q168" s="40">
        <f t="shared" si="101"/>
        <v>2034859.31</v>
      </c>
      <c r="R168" s="41">
        <f>+Local!O168</f>
        <v>118678.93999999999</v>
      </c>
      <c r="S168" s="41">
        <f t="shared" si="102"/>
        <v>118678.93999999999</v>
      </c>
      <c r="T168" s="23">
        <v>324</v>
      </c>
      <c r="U168" s="41">
        <f t="shared" si="120"/>
        <v>6280.429969135803</v>
      </c>
      <c r="V168" s="41">
        <f t="shared" si="111"/>
        <v>6280.429969135803</v>
      </c>
      <c r="W168" s="40">
        <f t="shared" si="121"/>
        <v>366.29302469135797</v>
      </c>
      <c r="X168" s="40">
        <f t="shared" si="103"/>
        <v>366.29302469135797</v>
      </c>
      <c r="Y168" s="38">
        <f t="shared" si="122"/>
        <v>187739.22999999952</v>
      </c>
      <c r="Z168" s="38">
        <f t="shared" si="123"/>
        <v>1002.9440262786584</v>
      </c>
      <c r="AA168" s="38">
        <f t="shared" si="95"/>
        <v>324953.86451428523</v>
      </c>
      <c r="AB168" s="38">
        <f t="shared" si="112"/>
        <v>1394.9858391766174</v>
      </c>
      <c r="AC168" s="38">
        <f t="shared" si="124"/>
        <v>170817.3499999998</v>
      </c>
      <c r="AD168" s="38">
        <f t="shared" si="125"/>
        <v>515.2599104056432</v>
      </c>
      <c r="AE168" s="38">
        <f t="shared" si="113"/>
        <v>166944.21097142837</v>
      </c>
      <c r="AF168" s="38">
        <f t="shared" si="114"/>
        <v>504.19379889543904</v>
      </c>
      <c r="AG168" s="78" t="str">
        <f t="shared" si="104"/>
        <v>Met MOE</v>
      </c>
      <c r="AH168" s="42" t="str">
        <f t="shared" si="105"/>
        <v>Met MOE</v>
      </c>
      <c r="AI168" s="42" t="str">
        <f t="shared" si="106"/>
        <v>Met MOE</v>
      </c>
      <c r="AJ168" s="42" t="str">
        <f t="shared" si="126"/>
        <v>Met MOE</v>
      </c>
      <c r="AK168" s="43" t="str">
        <f t="shared" si="108"/>
        <v>Met MOE</v>
      </c>
      <c r="AL168" s="43" t="str">
        <f t="shared" si="107"/>
        <v>Met MOE</v>
      </c>
      <c r="AM168" s="43" t="str">
        <f t="shared" si="109"/>
        <v>Met MOE</v>
      </c>
      <c r="AN168" s="43" t="str">
        <f t="shared" si="110"/>
        <v>Met MOE</v>
      </c>
      <c r="AO168" s="43" t="str">
        <f>#VALUE!</f>
        <v>Met MOE</v>
      </c>
      <c r="AP168" s="134"/>
    </row>
    <row r="169" spans="1:42" ht="15.75">
      <c r="A169" s="36" t="s">
        <v>328</v>
      </c>
      <c r="B169" s="37" t="s">
        <v>329</v>
      </c>
      <c r="C169" s="38">
        <f>+'2009 program exp'!U165</f>
        <v>1986760.9200000002</v>
      </c>
      <c r="D169" s="75">
        <f>+Local!I169</f>
        <v>877902.6300000001</v>
      </c>
      <c r="E169" s="38">
        <v>414846.5</v>
      </c>
      <c r="F169" s="38">
        <f t="shared" si="115"/>
        <v>1571914.4200000002</v>
      </c>
      <c r="G169" s="38">
        <f t="shared" si="99"/>
        <v>463056.1300000001</v>
      </c>
      <c r="H169" s="39">
        <v>299</v>
      </c>
      <c r="I169" s="38">
        <f t="shared" si="86"/>
        <v>5257.238862876255</v>
      </c>
      <c r="J169" s="40">
        <f t="shared" si="100"/>
        <v>1548.6827090301008</v>
      </c>
      <c r="K169" s="40">
        <f t="shared" si="116"/>
        <v>1571914.4200000002</v>
      </c>
      <c r="L169" s="40">
        <f t="shared" si="117"/>
        <v>5257.238862876255</v>
      </c>
      <c r="M169" s="40">
        <f t="shared" si="118"/>
        <v>463056.1300000001</v>
      </c>
      <c r="N169" s="40">
        <f t="shared" si="119"/>
        <v>1548.6827090301008</v>
      </c>
      <c r="O169" s="38">
        <f>+'2010 program exp'!S165</f>
        <v>2060493.54</v>
      </c>
      <c r="P169" s="119"/>
      <c r="Q169" s="40">
        <f t="shared" si="101"/>
        <v>2060493.54</v>
      </c>
      <c r="R169" s="41">
        <f>+Local!O169</f>
        <v>837065.5400000002</v>
      </c>
      <c r="S169" s="41">
        <f t="shared" si="102"/>
        <v>837065.5400000002</v>
      </c>
      <c r="T169" s="23">
        <v>322</v>
      </c>
      <c r="U169" s="41">
        <f t="shared" si="120"/>
        <v>6399.048260869566</v>
      </c>
      <c r="V169" s="41">
        <f t="shared" si="111"/>
        <v>6399.048260869566</v>
      </c>
      <c r="W169" s="40">
        <f t="shared" si="121"/>
        <v>2599.582422360249</v>
      </c>
      <c r="X169" s="40">
        <f t="shared" si="103"/>
        <v>2599.582422360249</v>
      </c>
      <c r="Y169" s="38">
        <f t="shared" si="122"/>
        <v>488579.1199999999</v>
      </c>
      <c r="Z169" s="38">
        <f t="shared" si="123"/>
        <v>1141.809397993311</v>
      </c>
      <c r="AA169" s="38">
        <f t="shared" si="95"/>
        <v>488579.1199999999</v>
      </c>
      <c r="AB169" s="38">
        <f t="shared" si="112"/>
        <v>1141.809397993311</v>
      </c>
      <c r="AC169" s="38">
        <f t="shared" si="124"/>
        <v>374009.41000000003</v>
      </c>
      <c r="AD169" s="38">
        <f t="shared" si="125"/>
        <v>1050.8997133301482</v>
      </c>
      <c r="AE169" s="38">
        <f t="shared" si="113"/>
        <v>374009.41000000003</v>
      </c>
      <c r="AF169" s="38">
        <f t="shared" si="114"/>
        <v>1050.8997133301482</v>
      </c>
      <c r="AG169" s="78" t="str">
        <f t="shared" si="104"/>
        <v>Met MOE</v>
      </c>
      <c r="AH169" s="42" t="str">
        <f t="shared" si="105"/>
        <v>Met MOE</v>
      </c>
      <c r="AI169" s="42" t="str">
        <f t="shared" si="106"/>
        <v>Met MOE</v>
      </c>
      <c r="AJ169" s="42" t="str">
        <f t="shared" si="126"/>
        <v>Met MOE</v>
      </c>
      <c r="AK169" s="43" t="str">
        <f t="shared" si="108"/>
        <v>Met MOE</v>
      </c>
      <c r="AL169" s="43" t="str">
        <f t="shared" si="107"/>
        <v>Met MOE</v>
      </c>
      <c r="AM169" s="43" t="str">
        <f t="shared" si="109"/>
        <v>Met MOE</v>
      </c>
      <c r="AN169" s="43" t="str">
        <f t="shared" si="110"/>
        <v>Met MOE</v>
      </c>
      <c r="AO169" s="43" t="str">
        <f>#VALUE!</f>
        <v>Met MOE</v>
      </c>
      <c r="AP169" s="134"/>
    </row>
    <row r="170" spans="1:42" ht="15.75">
      <c r="A170" s="36" t="s">
        <v>330</v>
      </c>
      <c r="B170" s="37" t="s">
        <v>331</v>
      </c>
      <c r="C170" s="38">
        <f>+'2009 program exp'!U166</f>
        <v>2255560.3999999994</v>
      </c>
      <c r="D170" s="75">
        <f>+Local!I170</f>
        <v>427497.39999999944</v>
      </c>
      <c r="E170" s="38" t="s">
        <v>736</v>
      </c>
      <c r="F170" s="38">
        <f t="shared" si="115"/>
        <v>2255560.3999999994</v>
      </c>
      <c r="G170" s="38">
        <f t="shared" si="99"/>
        <v>427497.39999999944</v>
      </c>
      <c r="H170" s="39">
        <v>336</v>
      </c>
      <c r="I170" s="38">
        <f t="shared" si="86"/>
        <v>6712.9773809523795</v>
      </c>
      <c r="J170" s="40">
        <f t="shared" si="100"/>
        <v>1272.3136904761889</v>
      </c>
      <c r="K170" s="40">
        <f t="shared" si="116"/>
        <v>2255560.3999999994</v>
      </c>
      <c r="L170" s="40">
        <f t="shared" si="117"/>
        <v>6712.9773809523795</v>
      </c>
      <c r="M170" s="40">
        <f t="shared" si="118"/>
        <v>427497.39999999944</v>
      </c>
      <c r="N170" s="40">
        <f t="shared" si="119"/>
        <v>1272.3136904761889</v>
      </c>
      <c r="O170" s="38">
        <f>+'2010 program exp'!S166</f>
        <v>2380598.1900000004</v>
      </c>
      <c r="P170" s="119"/>
      <c r="Q170" s="40">
        <f t="shared" si="101"/>
        <v>2380598.1900000004</v>
      </c>
      <c r="R170" s="41">
        <f>+Local!O170</f>
        <v>422359.1900000002</v>
      </c>
      <c r="S170" s="41">
        <f t="shared" si="102"/>
        <v>422359.1900000002</v>
      </c>
      <c r="T170" s="23">
        <v>341</v>
      </c>
      <c r="U170" s="41">
        <f t="shared" si="120"/>
        <v>6981.226363636365</v>
      </c>
      <c r="V170" s="41">
        <f t="shared" si="111"/>
        <v>6981.226363636365</v>
      </c>
      <c r="W170" s="40">
        <f t="shared" si="121"/>
        <v>1238.5900000000006</v>
      </c>
      <c r="X170" s="40">
        <f t="shared" si="103"/>
        <v>1238.5900000000006</v>
      </c>
      <c r="Y170" s="38">
        <f t="shared" si="122"/>
        <v>125037.79000000097</v>
      </c>
      <c r="Z170" s="38">
        <f t="shared" si="123"/>
        <v>268.24898268398556</v>
      </c>
      <c r="AA170" s="38">
        <f t="shared" si="95"/>
        <v>125037.79000000097</v>
      </c>
      <c r="AB170" s="38">
        <f t="shared" si="112"/>
        <v>268.24898268398556</v>
      </c>
      <c r="AC170" s="38">
        <f t="shared" si="124"/>
        <v>-5138.209999999264</v>
      </c>
      <c r="AD170" s="38">
        <f t="shared" si="125"/>
        <v>-33.72369047618827</v>
      </c>
      <c r="AE170" s="38">
        <f t="shared" si="113"/>
        <v>-5138.209999999264</v>
      </c>
      <c r="AF170" s="38">
        <f t="shared" si="114"/>
        <v>-33.72369047618827</v>
      </c>
      <c r="AG170" s="78" t="str">
        <f t="shared" si="104"/>
        <v>Met MOE</v>
      </c>
      <c r="AH170" s="42" t="str">
        <f t="shared" si="105"/>
        <v>Met MOE</v>
      </c>
      <c r="AI170" s="42" t="str">
        <f t="shared" si="106"/>
        <v>Met MOE</v>
      </c>
      <c r="AJ170" s="42" t="str">
        <f t="shared" si="126"/>
        <v>Met MOE</v>
      </c>
      <c r="AK170" s="43" t="str">
        <f t="shared" si="108"/>
        <v>Failed Local Test</v>
      </c>
      <c r="AL170" s="43" t="str">
        <f t="shared" si="107"/>
        <v>Failed Local per Pupil</v>
      </c>
      <c r="AM170" s="43" t="str">
        <f t="shared" si="109"/>
        <v>Failed Local Test</v>
      </c>
      <c r="AN170" s="43" t="str">
        <f t="shared" si="110"/>
        <v>Failed Local per Pupil</v>
      </c>
      <c r="AO170" s="43" t="str">
        <f>#VALUE!</f>
        <v>Met MOE</v>
      </c>
      <c r="AP170" s="134"/>
    </row>
    <row r="171" spans="1:42" ht="15.75">
      <c r="A171" s="36" t="s">
        <v>332</v>
      </c>
      <c r="B171" s="37" t="s">
        <v>333</v>
      </c>
      <c r="C171" s="38">
        <f>+'2009 program exp'!U167</f>
        <v>367073.5199999999</v>
      </c>
      <c r="D171" s="75">
        <f>+Local!I171</f>
        <v>8483.969999999998</v>
      </c>
      <c r="E171" s="38">
        <v>111873.5</v>
      </c>
      <c r="F171" s="38">
        <f t="shared" si="115"/>
        <v>255200.0199999999</v>
      </c>
      <c r="G171" s="38">
        <f t="shared" si="99"/>
        <v>-103389.53</v>
      </c>
      <c r="H171" s="39">
        <v>115</v>
      </c>
      <c r="I171" s="38">
        <f t="shared" si="86"/>
        <v>2219.1306086956515</v>
      </c>
      <c r="J171" s="40">
        <f t="shared" si="100"/>
        <v>-899.0393913043478</v>
      </c>
      <c r="K171" s="40">
        <f t="shared" si="116"/>
        <v>208598.27721739124</v>
      </c>
      <c r="L171" s="40">
        <f t="shared" si="117"/>
        <v>1813.8980627599237</v>
      </c>
      <c r="M171" s="40">
        <f t="shared" si="118"/>
        <v>-84509.7027826087</v>
      </c>
      <c r="N171" s="40">
        <f t="shared" si="119"/>
        <v>-734.8669807183365</v>
      </c>
      <c r="O171" s="38">
        <f>+'2010 program exp'!S167</f>
        <v>336569.43000000005</v>
      </c>
      <c r="P171" s="119"/>
      <c r="Q171" s="40">
        <f t="shared" si="101"/>
        <v>336569.43000000005</v>
      </c>
      <c r="R171" s="41">
        <f>+Local!O171</f>
        <v>9112.15</v>
      </c>
      <c r="S171" s="41">
        <f t="shared" si="102"/>
        <v>9112.15</v>
      </c>
      <c r="T171" s="23">
        <v>94</v>
      </c>
      <c r="U171" s="41">
        <f t="shared" si="120"/>
        <v>3580.5258510638305</v>
      </c>
      <c r="V171" s="41">
        <f t="shared" si="111"/>
        <v>3580.5258510638305</v>
      </c>
      <c r="W171" s="40">
        <f t="shared" si="121"/>
        <v>96.9377659574468</v>
      </c>
      <c r="X171" s="40">
        <f t="shared" si="103"/>
        <v>96.9377659574468</v>
      </c>
      <c r="Y171" s="38">
        <f t="shared" si="122"/>
        <v>81369.41000000015</v>
      </c>
      <c r="Z171" s="38">
        <f t="shared" si="123"/>
        <v>1361.395242368179</v>
      </c>
      <c r="AA171" s="38">
        <f t="shared" si="95"/>
        <v>127971.15278260881</v>
      </c>
      <c r="AB171" s="38">
        <f t="shared" si="112"/>
        <v>1766.6277883039068</v>
      </c>
      <c r="AC171" s="38">
        <f t="shared" si="124"/>
        <v>112501.68</v>
      </c>
      <c r="AD171" s="38">
        <f t="shared" si="125"/>
        <v>995.9771572617946</v>
      </c>
      <c r="AE171" s="38">
        <f t="shared" si="113"/>
        <v>93621.8527826087</v>
      </c>
      <c r="AF171" s="38">
        <f t="shared" si="114"/>
        <v>831.8047466757833</v>
      </c>
      <c r="AG171" s="78" t="str">
        <f t="shared" si="104"/>
        <v>Met MOE</v>
      </c>
      <c r="AH171" s="42" t="str">
        <f t="shared" si="105"/>
        <v>Met MOE</v>
      </c>
      <c r="AI171" s="42" t="str">
        <f t="shared" si="106"/>
        <v>Met MOE</v>
      </c>
      <c r="AJ171" s="42" t="str">
        <f t="shared" si="126"/>
        <v>Met MOE</v>
      </c>
      <c r="AK171" s="43" t="str">
        <f t="shared" si="108"/>
        <v>Met MOE</v>
      </c>
      <c r="AL171" s="43" t="str">
        <f t="shared" si="107"/>
        <v>Met MOE</v>
      </c>
      <c r="AM171" s="43" t="str">
        <f t="shared" si="109"/>
        <v>Met MOE</v>
      </c>
      <c r="AN171" s="43" t="str">
        <f t="shared" si="110"/>
        <v>Met MOE</v>
      </c>
      <c r="AO171" s="43" t="str">
        <f>#VALUE!</f>
        <v>Met MOE</v>
      </c>
      <c r="AP171" s="134"/>
    </row>
    <row r="172" spans="1:42" s="11" customFormat="1" ht="15.75">
      <c r="A172" s="131" t="s">
        <v>334</v>
      </c>
      <c r="B172" s="130" t="s">
        <v>335</v>
      </c>
      <c r="C172" s="118">
        <f>+'2009 program exp'!U168</f>
        <v>1143442.9500000002</v>
      </c>
      <c r="D172" s="121">
        <f>+Local!I172</f>
        <v>142643.95000000007</v>
      </c>
      <c r="E172" s="118" t="s">
        <v>736</v>
      </c>
      <c r="F172" s="118">
        <f t="shared" si="115"/>
        <v>1143442.9500000002</v>
      </c>
      <c r="G172" s="118">
        <f t="shared" si="99"/>
        <v>142643.95000000007</v>
      </c>
      <c r="H172" s="122">
        <v>177</v>
      </c>
      <c r="I172" s="118">
        <f t="shared" si="86"/>
        <v>6460.12966101695</v>
      </c>
      <c r="J172" s="123">
        <f t="shared" si="100"/>
        <v>805.8980225988704</v>
      </c>
      <c r="K172" s="123">
        <f t="shared" si="116"/>
        <v>1098222.0423728814</v>
      </c>
      <c r="L172" s="123">
        <f t="shared" si="117"/>
        <v>6204.644307191421</v>
      </c>
      <c r="M172" s="123">
        <f t="shared" si="118"/>
        <v>137002.66384180798</v>
      </c>
      <c r="N172" s="123">
        <f t="shared" si="119"/>
        <v>774.0263493887456</v>
      </c>
      <c r="O172" s="118">
        <f>+'2010 program exp'!S168</f>
        <v>1030410.3899999999</v>
      </c>
      <c r="P172" s="124"/>
      <c r="Q172" s="123">
        <f t="shared" si="101"/>
        <v>1030410.3899999999</v>
      </c>
      <c r="R172" s="125">
        <f>+Local!O172</f>
        <v>18064.1</v>
      </c>
      <c r="S172" s="125">
        <f t="shared" si="102"/>
        <v>18064.1</v>
      </c>
      <c r="T172" s="126">
        <v>170</v>
      </c>
      <c r="U172" s="125">
        <f t="shared" si="120"/>
        <v>6061.2375882352935</v>
      </c>
      <c r="V172" s="125">
        <f t="shared" si="111"/>
        <v>6061.2375882352935</v>
      </c>
      <c r="W172" s="123">
        <f t="shared" si="121"/>
        <v>106.25941176470587</v>
      </c>
      <c r="X172" s="123">
        <f t="shared" si="103"/>
        <v>106.25941176470587</v>
      </c>
      <c r="Y172" s="118">
        <f t="shared" si="122"/>
        <v>-113032.56000000029</v>
      </c>
      <c r="Z172" s="118">
        <f t="shared" si="123"/>
        <v>-398.8920727816567</v>
      </c>
      <c r="AA172" s="118">
        <f t="shared" si="95"/>
        <v>-67811.65237288154</v>
      </c>
      <c r="AB172" s="118">
        <f t="shared" si="112"/>
        <v>-143.4067189561274</v>
      </c>
      <c r="AC172" s="118">
        <f t="shared" si="124"/>
        <v>-124579.85000000006</v>
      </c>
      <c r="AD172" s="118">
        <f t="shared" si="125"/>
        <v>-699.6386108341645</v>
      </c>
      <c r="AE172" s="118">
        <f t="shared" si="113"/>
        <v>-118938.56384180798</v>
      </c>
      <c r="AF172" s="118">
        <f t="shared" si="114"/>
        <v>-667.7669376240398</v>
      </c>
      <c r="AG172" s="127" t="str">
        <f t="shared" si="104"/>
        <v>Failed Aggregate MOE</v>
      </c>
      <c r="AH172" s="128" t="str">
        <f t="shared" si="105"/>
        <v>Failed PPC</v>
      </c>
      <c r="AI172" s="128" t="str">
        <f t="shared" si="106"/>
        <v>Failed Reduced Student Aggegate</v>
      </c>
      <c r="AJ172" s="128" t="str">
        <f t="shared" si="126"/>
        <v>Failed PPC</v>
      </c>
      <c r="AK172" s="129" t="str">
        <f t="shared" si="108"/>
        <v>Failed Local Test</v>
      </c>
      <c r="AL172" s="129" t="str">
        <f t="shared" si="107"/>
        <v>Failed Local per Pupil</v>
      </c>
      <c r="AM172" s="129" t="str">
        <f t="shared" si="109"/>
        <v>Failed Local Test</v>
      </c>
      <c r="AN172" s="129" t="str">
        <f t="shared" si="110"/>
        <v>Failed Local per Pupil</v>
      </c>
      <c r="AO172" s="129" t="str">
        <f>#VALUE!</f>
        <v>Did Not Meet MOE</v>
      </c>
      <c r="AP172" s="133">
        <v>-113032.56</v>
      </c>
    </row>
    <row r="173" spans="1:42" ht="15.75">
      <c r="A173" s="131" t="s">
        <v>336</v>
      </c>
      <c r="B173" s="130" t="s">
        <v>337</v>
      </c>
      <c r="C173" s="118">
        <f>+'2009 program exp'!U169</f>
        <v>4731066.3</v>
      </c>
      <c r="D173" s="121">
        <f>+Local!I173</f>
        <v>2262648.3</v>
      </c>
      <c r="E173" s="118" t="s">
        <v>736</v>
      </c>
      <c r="F173" s="118">
        <f t="shared" si="115"/>
        <v>4731066.3</v>
      </c>
      <c r="G173" s="118">
        <f t="shared" si="99"/>
        <v>2262648.3</v>
      </c>
      <c r="H173" s="122">
        <v>444</v>
      </c>
      <c r="I173" s="118">
        <f t="shared" si="86"/>
        <v>10655.554729729729</v>
      </c>
      <c r="J173" s="123">
        <f t="shared" si="100"/>
        <v>5096.054729729729</v>
      </c>
      <c r="K173" s="123">
        <f t="shared" si="116"/>
        <v>4731066.3</v>
      </c>
      <c r="L173" s="123">
        <f t="shared" si="117"/>
        <v>10655.554729729729</v>
      </c>
      <c r="M173" s="123">
        <f t="shared" si="118"/>
        <v>2262648.3</v>
      </c>
      <c r="N173" s="123">
        <f t="shared" si="119"/>
        <v>5096.054729729729</v>
      </c>
      <c r="O173" s="118">
        <f>+'2010 program exp'!S169</f>
        <v>4680150.24</v>
      </c>
      <c r="P173" s="124"/>
      <c r="Q173" s="123">
        <f t="shared" si="101"/>
        <v>4680150.24</v>
      </c>
      <c r="R173" s="125">
        <f>+Local!O173</f>
        <v>1673343.2399999998</v>
      </c>
      <c r="S173" s="125">
        <f t="shared" si="102"/>
        <v>1673343.2399999998</v>
      </c>
      <c r="T173" s="126">
        <v>459</v>
      </c>
      <c r="U173" s="125">
        <f t="shared" si="120"/>
        <v>10196.405751633987</v>
      </c>
      <c r="V173" s="125">
        <f t="shared" si="111"/>
        <v>10196.405751633987</v>
      </c>
      <c r="W173" s="123">
        <f t="shared" si="121"/>
        <v>3645.6279738562084</v>
      </c>
      <c r="X173" s="123">
        <f t="shared" si="103"/>
        <v>3645.6279738562084</v>
      </c>
      <c r="Y173" s="118">
        <f t="shared" si="122"/>
        <v>-50916.05999999959</v>
      </c>
      <c r="Z173" s="118">
        <f t="shared" si="123"/>
        <v>-459.14897809574177</v>
      </c>
      <c r="AA173" s="118">
        <f t="shared" si="95"/>
        <v>-50916.05999999959</v>
      </c>
      <c r="AB173" s="118">
        <f t="shared" si="112"/>
        <v>-459.14897809574177</v>
      </c>
      <c r="AC173" s="118">
        <f t="shared" si="124"/>
        <v>-589305.06</v>
      </c>
      <c r="AD173" s="118">
        <f t="shared" si="125"/>
        <v>-1450.4267558735205</v>
      </c>
      <c r="AE173" s="118">
        <f t="shared" si="113"/>
        <v>-589305.06</v>
      </c>
      <c r="AF173" s="118">
        <f t="shared" si="114"/>
        <v>-1450.4267558735205</v>
      </c>
      <c r="AG173" s="127" t="str">
        <f t="shared" si="104"/>
        <v>Failed Aggregate MOE</v>
      </c>
      <c r="AH173" s="128" t="str">
        <f t="shared" si="105"/>
        <v>Failed PPC</v>
      </c>
      <c r="AI173" s="128" t="str">
        <f t="shared" si="106"/>
        <v>Failed Reduced Student Aggegate</v>
      </c>
      <c r="AJ173" s="128" t="str">
        <f t="shared" si="126"/>
        <v>Failed PPC</v>
      </c>
      <c r="AK173" s="129" t="str">
        <f t="shared" si="108"/>
        <v>Failed Local Test</v>
      </c>
      <c r="AL173" s="129" t="str">
        <f t="shared" si="107"/>
        <v>Failed Local per Pupil</v>
      </c>
      <c r="AM173" s="129" t="str">
        <f t="shared" si="109"/>
        <v>Failed Local Test</v>
      </c>
      <c r="AN173" s="129" t="str">
        <f t="shared" si="110"/>
        <v>Failed Local per Pupil</v>
      </c>
      <c r="AO173" s="129" t="str">
        <f>#VALUE!</f>
        <v>Did Not Meet MOE</v>
      </c>
      <c r="AP173" s="133">
        <v>-50916.06</v>
      </c>
    </row>
    <row r="174" spans="1:42" ht="15.75">
      <c r="A174" s="36" t="s">
        <v>338</v>
      </c>
      <c r="B174" s="37" t="s">
        <v>339</v>
      </c>
      <c r="C174" s="38">
        <f>+'2009 program exp'!U170</f>
        <v>3392390.65</v>
      </c>
      <c r="D174" s="75">
        <f>+Local!I174</f>
        <v>2035796.6500000001</v>
      </c>
      <c r="E174" s="38">
        <v>274502</v>
      </c>
      <c r="F174" s="38">
        <f t="shared" si="115"/>
        <v>3117888.65</v>
      </c>
      <c r="G174" s="38">
        <f t="shared" si="99"/>
        <v>1761294.6500000001</v>
      </c>
      <c r="H174" s="39">
        <v>300</v>
      </c>
      <c r="I174" s="38">
        <f t="shared" si="86"/>
        <v>10392.962166666666</v>
      </c>
      <c r="J174" s="40">
        <f t="shared" si="100"/>
        <v>5870.982166666668</v>
      </c>
      <c r="K174" s="40">
        <f t="shared" si="116"/>
        <v>2982780.1418333333</v>
      </c>
      <c r="L174" s="40">
        <f t="shared" si="117"/>
        <v>9942.600472777778</v>
      </c>
      <c r="M174" s="40">
        <f t="shared" si="118"/>
        <v>1684971.8818333335</v>
      </c>
      <c r="N174" s="40">
        <f t="shared" si="119"/>
        <v>5616.572939444445</v>
      </c>
      <c r="O174" s="38">
        <f>+'2010 program exp'!S170</f>
        <v>3419099.1199999996</v>
      </c>
      <c r="P174" s="119">
        <v>5718</v>
      </c>
      <c r="Q174" s="40">
        <f t="shared" si="101"/>
        <v>3424817.1199999996</v>
      </c>
      <c r="R174" s="41">
        <f>+Local!O174</f>
        <v>1776806.1199999999</v>
      </c>
      <c r="S174" s="41">
        <f t="shared" si="102"/>
        <v>1782524.1199999999</v>
      </c>
      <c r="T174" s="23">
        <v>287</v>
      </c>
      <c r="U174" s="41">
        <f t="shared" si="120"/>
        <v>11913.237351916376</v>
      </c>
      <c r="V174" s="41">
        <f t="shared" si="111"/>
        <v>11933.16069686411</v>
      </c>
      <c r="W174" s="40">
        <f t="shared" si="121"/>
        <v>6190.962090592334</v>
      </c>
      <c r="X174" s="40">
        <f t="shared" si="103"/>
        <v>6210.885435540069</v>
      </c>
      <c r="Y174" s="38">
        <f t="shared" si="122"/>
        <v>301210.46999999974</v>
      </c>
      <c r="Z174" s="38">
        <f t="shared" si="123"/>
        <v>1520.2751852497095</v>
      </c>
      <c r="AA174" s="38">
        <f t="shared" si="95"/>
        <v>442036.97816666635</v>
      </c>
      <c r="AB174" s="38">
        <f t="shared" si="112"/>
        <v>1990.5602240863318</v>
      </c>
      <c r="AC174" s="38">
        <f t="shared" si="124"/>
        <v>15511.46999999974</v>
      </c>
      <c r="AD174" s="38">
        <f t="shared" si="125"/>
        <v>319.9799239256663</v>
      </c>
      <c r="AE174" s="38">
        <f t="shared" si="113"/>
        <v>97552.23816666636</v>
      </c>
      <c r="AF174" s="38">
        <f t="shared" si="114"/>
        <v>594.3124960956238</v>
      </c>
      <c r="AG174" s="78" t="str">
        <f t="shared" si="104"/>
        <v>Met MOE</v>
      </c>
      <c r="AH174" s="42" t="str">
        <f t="shared" si="105"/>
        <v>Met MOE</v>
      </c>
      <c r="AI174" s="42" t="str">
        <f t="shared" si="106"/>
        <v>Met MOE</v>
      </c>
      <c r="AJ174" s="42" t="str">
        <f t="shared" si="126"/>
        <v>Met MOE</v>
      </c>
      <c r="AK174" s="43" t="str">
        <f t="shared" si="108"/>
        <v>Met MOE</v>
      </c>
      <c r="AL174" s="43" t="str">
        <f t="shared" si="107"/>
        <v>Met MOE</v>
      </c>
      <c r="AM174" s="43" t="str">
        <f t="shared" si="109"/>
        <v>Met MOE</v>
      </c>
      <c r="AN174" s="43" t="str">
        <f t="shared" si="110"/>
        <v>Met MOE</v>
      </c>
      <c r="AO174" s="43" t="str">
        <f>#VALUE!</f>
        <v>Met MOE</v>
      </c>
      <c r="AP174" s="134"/>
    </row>
    <row r="175" spans="1:42" ht="15.75">
      <c r="A175" s="131" t="s">
        <v>340</v>
      </c>
      <c r="B175" s="130" t="s">
        <v>341</v>
      </c>
      <c r="C175" s="118">
        <f>+'2009 program exp'!U171</f>
        <v>1821360.5199999998</v>
      </c>
      <c r="D175" s="121">
        <f>+Local!I175</f>
        <v>510298.52</v>
      </c>
      <c r="E175" s="118">
        <v>287823</v>
      </c>
      <c r="F175" s="118">
        <f t="shared" si="115"/>
        <v>1533537.5199999998</v>
      </c>
      <c r="G175" s="118">
        <f t="shared" si="99"/>
        <v>222475.52000000002</v>
      </c>
      <c r="H175" s="122">
        <v>221</v>
      </c>
      <c r="I175" s="118">
        <f t="shared" si="86"/>
        <v>6939.083800904977</v>
      </c>
      <c r="J175" s="123">
        <f t="shared" si="100"/>
        <v>1006.6765610859729</v>
      </c>
      <c r="K175" s="123">
        <f t="shared" si="116"/>
        <v>1533537.5199999998</v>
      </c>
      <c r="L175" s="123">
        <f t="shared" si="117"/>
        <v>6939.083800904977</v>
      </c>
      <c r="M175" s="123">
        <f t="shared" si="118"/>
        <v>222475.52000000002</v>
      </c>
      <c r="N175" s="123">
        <f t="shared" si="119"/>
        <v>1006.6765610859729</v>
      </c>
      <c r="O175" s="118">
        <f>+'2010 program exp'!S171</f>
        <v>1355010.09</v>
      </c>
      <c r="P175" s="124"/>
      <c r="Q175" s="123">
        <f t="shared" si="101"/>
        <v>1355010.09</v>
      </c>
      <c r="R175" s="125">
        <f>+Local!O175</f>
        <v>72194.29999999999</v>
      </c>
      <c r="S175" s="125">
        <f t="shared" si="102"/>
        <v>72194.29999999999</v>
      </c>
      <c r="T175" s="126">
        <v>234</v>
      </c>
      <c r="U175" s="125">
        <f t="shared" si="120"/>
        <v>5790.64141025641</v>
      </c>
      <c r="V175" s="125">
        <f t="shared" si="111"/>
        <v>5790.64141025641</v>
      </c>
      <c r="W175" s="123">
        <f t="shared" si="121"/>
        <v>308.5226495726495</v>
      </c>
      <c r="X175" s="123">
        <f t="shared" si="103"/>
        <v>308.5226495726495</v>
      </c>
      <c r="Y175" s="118">
        <f t="shared" si="122"/>
        <v>-178527.4299999997</v>
      </c>
      <c r="Z175" s="118">
        <f t="shared" si="123"/>
        <v>-1148.4423906485663</v>
      </c>
      <c r="AA175" s="118">
        <f t="shared" si="95"/>
        <v>-178527.4299999997</v>
      </c>
      <c r="AB175" s="118">
        <f t="shared" si="112"/>
        <v>-1148.4423906485663</v>
      </c>
      <c r="AC175" s="118">
        <f t="shared" si="124"/>
        <v>-150281.22000000003</v>
      </c>
      <c r="AD175" s="118">
        <f t="shared" si="125"/>
        <v>-698.1539115133235</v>
      </c>
      <c r="AE175" s="118">
        <f t="shared" si="113"/>
        <v>-150281.22000000003</v>
      </c>
      <c r="AF175" s="118">
        <f t="shared" si="114"/>
        <v>-698.1539115133235</v>
      </c>
      <c r="AG175" s="127" t="str">
        <f t="shared" si="104"/>
        <v>Failed Aggregate MOE</v>
      </c>
      <c r="AH175" s="128" t="str">
        <f t="shared" si="105"/>
        <v>Failed PPC</v>
      </c>
      <c r="AI175" s="128" t="str">
        <f t="shared" si="106"/>
        <v>Failed Reduced Student Aggegate</v>
      </c>
      <c r="AJ175" s="128" t="str">
        <f t="shared" si="126"/>
        <v>Failed PPC</v>
      </c>
      <c r="AK175" s="129" t="str">
        <f t="shared" si="108"/>
        <v>Failed Local Test</v>
      </c>
      <c r="AL175" s="129" t="str">
        <f t="shared" si="107"/>
        <v>Failed Local per Pupil</v>
      </c>
      <c r="AM175" s="129" t="str">
        <f t="shared" si="109"/>
        <v>Failed Local Test</v>
      </c>
      <c r="AN175" s="129" t="str">
        <f t="shared" si="110"/>
        <v>Failed Local per Pupil</v>
      </c>
      <c r="AO175" s="129" t="str">
        <f>#VALUE!</f>
        <v>Did Not Meet MOE</v>
      </c>
      <c r="AP175" s="133">
        <v>-178527.43</v>
      </c>
    </row>
    <row r="176" spans="1:42" ht="15.75">
      <c r="A176" s="36" t="s">
        <v>342</v>
      </c>
      <c r="B176" s="37" t="s">
        <v>343</v>
      </c>
      <c r="C176" s="38">
        <f>+'2009 program exp'!U172</f>
        <v>3175315.9599999995</v>
      </c>
      <c r="D176" s="75">
        <f>+Local!I176</f>
        <v>814417.9599999998</v>
      </c>
      <c r="E176" s="38">
        <v>642828.5</v>
      </c>
      <c r="F176" s="38">
        <f t="shared" si="115"/>
        <v>2532487.4599999995</v>
      </c>
      <c r="G176" s="38">
        <f t="shared" si="99"/>
        <v>171589.45999999985</v>
      </c>
      <c r="H176" s="39">
        <v>534</v>
      </c>
      <c r="I176" s="38">
        <f t="shared" si="86"/>
        <v>4742.485880149812</v>
      </c>
      <c r="J176" s="40">
        <f t="shared" si="100"/>
        <v>321.3285767790259</v>
      </c>
      <c r="K176" s="40">
        <f t="shared" si="116"/>
        <v>2480320.1153183514</v>
      </c>
      <c r="L176" s="40">
        <f t="shared" si="117"/>
        <v>4644.7942234426055</v>
      </c>
      <c r="M176" s="40">
        <f t="shared" si="118"/>
        <v>168054.84565543057</v>
      </c>
      <c r="N176" s="40">
        <f t="shared" si="119"/>
        <v>314.70944879294115</v>
      </c>
      <c r="O176" s="38">
        <f>+'2010 program exp'!S172</f>
        <v>2553744.42</v>
      </c>
      <c r="P176" s="119">
        <v>49680</v>
      </c>
      <c r="Q176" s="40">
        <f t="shared" si="101"/>
        <v>2603424.42</v>
      </c>
      <c r="R176" s="41">
        <f>+Local!O176</f>
        <v>233415.42000000022</v>
      </c>
      <c r="S176" s="41">
        <f t="shared" si="102"/>
        <v>283095.4200000002</v>
      </c>
      <c r="T176" s="23">
        <v>523</v>
      </c>
      <c r="U176" s="41">
        <f t="shared" si="120"/>
        <v>4882.876520076482</v>
      </c>
      <c r="V176" s="41">
        <f t="shared" si="111"/>
        <v>4977.866959847036</v>
      </c>
      <c r="W176" s="40">
        <f t="shared" si="121"/>
        <v>446.3009942638627</v>
      </c>
      <c r="X176" s="40">
        <f t="shared" si="103"/>
        <v>541.2914340344172</v>
      </c>
      <c r="Y176" s="38">
        <f t="shared" si="122"/>
        <v>21256.96000000043</v>
      </c>
      <c r="Z176" s="38">
        <f t="shared" si="123"/>
        <v>140.3906399266698</v>
      </c>
      <c r="AA176" s="38">
        <f t="shared" si="95"/>
        <v>123104.3046816485</v>
      </c>
      <c r="AB176" s="38">
        <f t="shared" si="112"/>
        <v>333.07273640443054</v>
      </c>
      <c r="AC176" s="38">
        <f t="shared" si="124"/>
        <v>61825.96000000037</v>
      </c>
      <c r="AD176" s="38">
        <f t="shared" si="125"/>
        <v>124.9724174848368</v>
      </c>
      <c r="AE176" s="38">
        <f t="shared" si="113"/>
        <v>115040.57434456964</v>
      </c>
      <c r="AF176" s="38">
        <f t="shared" si="114"/>
        <v>226.58198524147605</v>
      </c>
      <c r="AG176" s="78" t="str">
        <f t="shared" si="104"/>
        <v>Met MOE</v>
      </c>
      <c r="AH176" s="42" t="str">
        <f t="shared" si="105"/>
        <v>Met MOE</v>
      </c>
      <c r="AI176" s="42" t="str">
        <f t="shared" si="106"/>
        <v>Met MOE</v>
      </c>
      <c r="AJ176" s="42" t="str">
        <f t="shared" si="126"/>
        <v>Met MOE</v>
      </c>
      <c r="AK176" s="43" t="str">
        <f t="shared" si="108"/>
        <v>Met MOE</v>
      </c>
      <c r="AL176" s="43" t="str">
        <f t="shared" si="107"/>
        <v>Met MOE</v>
      </c>
      <c r="AM176" s="43" t="str">
        <f t="shared" si="109"/>
        <v>Met MOE</v>
      </c>
      <c r="AN176" s="43" t="str">
        <f t="shared" si="110"/>
        <v>Met MOE</v>
      </c>
      <c r="AO176" s="43" t="str">
        <f>#VALUE!</f>
        <v>Met MOE</v>
      </c>
      <c r="AP176" s="134"/>
    </row>
    <row r="177" spans="1:42" ht="15.75">
      <c r="A177" s="36" t="s">
        <v>344</v>
      </c>
      <c r="B177" s="37" t="s">
        <v>345</v>
      </c>
      <c r="C177" s="38">
        <f>+'2009 program exp'!U173</f>
        <v>1646087.89</v>
      </c>
      <c r="D177" s="75">
        <f>+Local!I177</f>
        <v>379297.89</v>
      </c>
      <c r="E177" s="38">
        <v>230925.5</v>
      </c>
      <c r="F177" s="38">
        <f t="shared" si="115"/>
        <v>1415162.39</v>
      </c>
      <c r="G177" s="38">
        <f t="shared" si="99"/>
        <v>148372.39</v>
      </c>
      <c r="H177" s="39">
        <v>230</v>
      </c>
      <c r="I177" s="38">
        <f t="shared" si="86"/>
        <v>6152.879956521739</v>
      </c>
      <c r="J177" s="40">
        <f t="shared" si="100"/>
        <v>645.097347826087</v>
      </c>
      <c r="K177" s="40">
        <f t="shared" si="116"/>
        <v>1396703.7501304348</v>
      </c>
      <c r="L177" s="40">
        <f t="shared" si="117"/>
        <v>6072.625000567107</v>
      </c>
      <c r="M177" s="40">
        <f t="shared" si="118"/>
        <v>146437.09795652176</v>
      </c>
      <c r="N177" s="40">
        <f t="shared" si="119"/>
        <v>636.6830345935729</v>
      </c>
      <c r="O177" s="38">
        <f>+'2010 program exp'!S173</f>
        <v>1468349.76</v>
      </c>
      <c r="P177" s="119"/>
      <c r="Q177" s="40">
        <f t="shared" si="101"/>
        <v>1468349.76</v>
      </c>
      <c r="R177" s="41">
        <f>+Local!O177</f>
        <v>61730.04</v>
      </c>
      <c r="S177" s="41">
        <f t="shared" si="102"/>
        <v>61730.04</v>
      </c>
      <c r="T177" s="23">
        <v>227</v>
      </c>
      <c r="U177" s="41">
        <f t="shared" si="120"/>
        <v>6468.501145374449</v>
      </c>
      <c r="V177" s="41">
        <f t="shared" si="111"/>
        <v>6468.501145374449</v>
      </c>
      <c r="W177" s="40">
        <f t="shared" si="121"/>
        <v>271.9385022026432</v>
      </c>
      <c r="X177" s="40">
        <f t="shared" si="103"/>
        <v>271.9385022026432</v>
      </c>
      <c r="Y177" s="38">
        <f t="shared" si="122"/>
        <v>53187.37000000011</v>
      </c>
      <c r="Z177" s="38">
        <f t="shared" si="123"/>
        <v>315.6211888527105</v>
      </c>
      <c r="AA177" s="38">
        <f t="shared" si="95"/>
        <v>71646.00986956526</v>
      </c>
      <c r="AB177" s="38">
        <f t="shared" si="112"/>
        <v>395.8761448073419</v>
      </c>
      <c r="AC177" s="38">
        <f t="shared" si="124"/>
        <v>-86642.35</v>
      </c>
      <c r="AD177" s="38">
        <f t="shared" si="125"/>
        <v>-373.1588456234438</v>
      </c>
      <c r="AE177" s="38">
        <f t="shared" si="113"/>
        <v>-84707.05795652175</v>
      </c>
      <c r="AF177" s="38">
        <f t="shared" si="114"/>
        <v>-364.7445323909297</v>
      </c>
      <c r="AG177" s="78" t="str">
        <f t="shared" si="104"/>
        <v>Met MOE</v>
      </c>
      <c r="AH177" s="42" t="str">
        <f t="shared" si="105"/>
        <v>Met MOE</v>
      </c>
      <c r="AI177" s="42" t="str">
        <f t="shared" si="106"/>
        <v>Met MOE</v>
      </c>
      <c r="AJ177" s="42" t="str">
        <f t="shared" si="126"/>
        <v>Met MOE</v>
      </c>
      <c r="AK177" s="43" t="str">
        <f t="shared" si="108"/>
        <v>Failed Local Test</v>
      </c>
      <c r="AL177" s="43" t="str">
        <f t="shared" si="107"/>
        <v>Failed Local per Pupil</v>
      </c>
      <c r="AM177" s="43" t="str">
        <f t="shared" si="109"/>
        <v>Failed Local Test</v>
      </c>
      <c r="AN177" s="43" t="str">
        <f t="shared" si="110"/>
        <v>Failed Local per Pupil</v>
      </c>
      <c r="AO177" s="43" t="str">
        <f>#VALUE!</f>
        <v>Met MOE</v>
      </c>
      <c r="AP177" s="134"/>
    </row>
    <row r="178" spans="1:42" ht="15.75">
      <c r="A178" s="36" t="s">
        <v>346</v>
      </c>
      <c r="B178" s="37" t="s">
        <v>347</v>
      </c>
      <c r="C178" s="38">
        <f>+'2009 program exp'!U174</f>
        <v>8496649.240000002</v>
      </c>
      <c r="D178" s="75">
        <f>+Local!I178</f>
        <v>4862326.8500000015</v>
      </c>
      <c r="E178" s="38" t="s">
        <v>736</v>
      </c>
      <c r="F178" s="38">
        <f t="shared" si="115"/>
        <v>8496649.240000002</v>
      </c>
      <c r="G178" s="38">
        <f t="shared" si="99"/>
        <v>4862326.8500000015</v>
      </c>
      <c r="H178" s="39">
        <v>813</v>
      </c>
      <c r="I178" s="38">
        <f t="shared" si="86"/>
        <v>10450.983075030754</v>
      </c>
      <c r="J178" s="40">
        <f t="shared" si="100"/>
        <v>5980.721832718329</v>
      </c>
      <c r="K178" s="40">
        <f t="shared" si="116"/>
        <v>8402590.392324725</v>
      </c>
      <c r="L178" s="40">
        <f t="shared" si="117"/>
        <v>10335.289535454767</v>
      </c>
      <c r="M178" s="40">
        <f t="shared" si="118"/>
        <v>4808500.353505537</v>
      </c>
      <c r="N178" s="40">
        <f t="shared" si="119"/>
        <v>5914.51457995761</v>
      </c>
      <c r="O178" s="38">
        <f>+'2010 program exp'!S174</f>
        <v>8546957.48</v>
      </c>
      <c r="P178" s="119"/>
      <c r="Q178" s="40">
        <f t="shared" si="101"/>
        <v>8546957.48</v>
      </c>
      <c r="R178" s="41">
        <f>+Local!O178</f>
        <v>4299044.7700000005</v>
      </c>
      <c r="S178" s="41">
        <f t="shared" si="102"/>
        <v>4299044.7700000005</v>
      </c>
      <c r="T178" s="23">
        <v>804</v>
      </c>
      <c r="U178" s="41">
        <f t="shared" si="120"/>
        <v>10630.544129353235</v>
      </c>
      <c r="V178" s="41">
        <f t="shared" si="111"/>
        <v>10630.544129353235</v>
      </c>
      <c r="W178" s="40">
        <f t="shared" si="121"/>
        <v>5347.070609452737</v>
      </c>
      <c r="X178" s="40">
        <f t="shared" si="103"/>
        <v>5347.070609452737</v>
      </c>
      <c r="Y178" s="38">
        <f t="shared" si="122"/>
        <v>50308.23999999836</v>
      </c>
      <c r="Z178" s="38">
        <f t="shared" si="123"/>
        <v>179.56105432248114</v>
      </c>
      <c r="AA178" s="38">
        <f t="shared" si="95"/>
        <v>144367.08767527528</v>
      </c>
      <c r="AB178" s="38">
        <f t="shared" si="112"/>
        <v>295.25459389846765</v>
      </c>
      <c r="AC178" s="38">
        <f t="shared" si="124"/>
        <v>-563282.080000001</v>
      </c>
      <c r="AD178" s="38">
        <f t="shared" si="125"/>
        <v>-633.6512232655923</v>
      </c>
      <c r="AE178" s="38">
        <f t="shared" si="113"/>
        <v>-509455.58350553643</v>
      </c>
      <c r="AF178" s="38">
        <f t="shared" si="114"/>
        <v>-567.4439705048735</v>
      </c>
      <c r="AG178" s="78" t="str">
        <f t="shared" si="104"/>
        <v>Met MOE</v>
      </c>
      <c r="AH178" s="42" t="str">
        <f t="shared" si="105"/>
        <v>Met MOE</v>
      </c>
      <c r="AI178" s="42" t="str">
        <f t="shared" si="106"/>
        <v>Met MOE</v>
      </c>
      <c r="AJ178" s="42" t="str">
        <f t="shared" si="126"/>
        <v>Met MOE</v>
      </c>
      <c r="AK178" s="43" t="str">
        <f t="shared" si="108"/>
        <v>Failed Local Test</v>
      </c>
      <c r="AL178" s="43" t="str">
        <f t="shared" si="107"/>
        <v>Failed Local per Pupil</v>
      </c>
      <c r="AM178" s="43" t="str">
        <f t="shared" si="109"/>
        <v>Failed Local Test</v>
      </c>
      <c r="AN178" s="43" t="str">
        <f t="shared" si="110"/>
        <v>Failed Local per Pupil</v>
      </c>
      <c r="AO178" s="43" t="str">
        <f>#VALUE!</f>
        <v>Met MOE</v>
      </c>
      <c r="AP178" s="134"/>
    </row>
    <row r="179" spans="1:42" ht="15.75">
      <c r="A179" s="36" t="s">
        <v>348</v>
      </c>
      <c r="B179" s="37" t="s">
        <v>349</v>
      </c>
      <c r="C179" s="38">
        <f>+'2009 program exp'!U175</f>
        <v>1416854.6700000002</v>
      </c>
      <c r="D179" s="75">
        <f>+Local!I179</f>
        <v>90137.67000000016</v>
      </c>
      <c r="E179" s="38">
        <v>147220</v>
      </c>
      <c r="F179" s="38">
        <f t="shared" si="115"/>
        <v>1269634.6700000002</v>
      </c>
      <c r="G179" s="38">
        <f t="shared" si="99"/>
        <v>-57082.32999999984</v>
      </c>
      <c r="H179" s="39">
        <v>203</v>
      </c>
      <c r="I179" s="38">
        <f t="shared" si="86"/>
        <v>6254.357980295567</v>
      </c>
      <c r="J179" s="40">
        <f t="shared" si="100"/>
        <v>-281.19374384236374</v>
      </c>
      <c r="K179" s="40">
        <f t="shared" si="116"/>
        <v>1100767.0045320198</v>
      </c>
      <c r="L179" s="40">
        <f t="shared" si="117"/>
        <v>5422.497559271033</v>
      </c>
      <c r="M179" s="40">
        <f t="shared" si="118"/>
        <v>-49490.09891625602</v>
      </c>
      <c r="N179" s="40">
        <f t="shared" si="119"/>
        <v>-243.79359072047302</v>
      </c>
      <c r="O179" s="38">
        <f>+'2010 program exp'!S175</f>
        <v>1172813.6099999999</v>
      </c>
      <c r="P179" s="119"/>
      <c r="Q179" s="40">
        <f t="shared" si="101"/>
        <v>1172813.6099999999</v>
      </c>
      <c r="R179" s="41">
        <f>+Local!O179</f>
        <v>0</v>
      </c>
      <c r="S179" s="41">
        <f t="shared" si="102"/>
        <v>0</v>
      </c>
      <c r="T179" s="23">
        <v>176</v>
      </c>
      <c r="U179" s="41">
        <f t="shared" si="120"/>
        <v>6663.713693181818</v>
      </c>
      <c r="V179" s="41">
        <f t="shared" si="111"/>
        <v>6663.713693181818</v>
      </c>
      <c r="W179" s="40">
        <f t="shared" si="121"/>
        <v>0</v>
      </c>
      <c r="X179" s="40">
        <f t="shared" si="103"/>
        <v>0</v>
      </c>
      <c r="Y179" s="38">
        <f t="shared" si="122"/>
        <v>-96821.06000000029</v>
      </c>
      <c r="Z179" s="38">
        <f t="shared" si="123"/>
        <v>409.35571288625033</v>
      </c>
      <c r="AA179" s="38">
        <f t="shared" si="95"/>
        <v>72046.60546798003</v>
      </c>
      <c r="AB179" s="38">
        <f t="shared" si="112"/>
        <v>1241.2161339107843</v>
      </c>
      <c r="AC179" s="38">
        <f t="shared" si="124"/>
        <v>57082.32999999984</v>
      </c>
      <c r="AD179" s="38">
        <f t="shared" si="125"/>
        <v>281.19374384236374</v>
      </c>
      <c r="AE179" s="38">
        <f t="shared" si="113"/>
        <v>49490.09891625602</v>
      </c>
      <c r="AF179" s="38">
        <f t="shared" si="114"/>
        <v>243.79359072047302</v>
      </c>
      <c r="AG179" s="78" t="str">
        <f t="shared" si="104"/>
        <v>Failed Aggregate MOE</v>
      </c>
      <c r="AH179" s="42" t="str">
        <f t="shared" si="105"/>
        <v>Met MOE</v>
      </c>
      <c r="AI179" s="42" t="str">
        <f t="shared" si="106"/>
        <v>Met MOE</v>
      </c>
      <c r="AJ179" s="42" t="str">
        <f t="shared" si="126"/>
        <v>Met MOE</v>
      </c>
      <c r="AK179" s="43" t="str">
        <f t="shared" si="108"/>
        <v>Met MOE</v>
      </c>
      <c r="AL179" s="43" t="str">
        <f t="shared" si="107"/>
        <v>Met MOE</v>
      </c>
      <c r="AM179" s="43" t="str">
        <f t="shared" si="109"/>
        <v>Met MOE</v>
      </c>
      <c r="AN179" s="43" t="str">
        <f t="shared" si="110"/>
        <v>Met MOE</v>
      </c>
      <c r="AO179" s="43" t="str">
        <f>#VALUE!</f>
        <v>Met MOE</v>
      </c>
      <c r="AP179" s="134"/>
    </row>
    <row r="180" spans="1:42" ht="15.75">
      <c r="A180" s="36" t="s">
        <v>350</v>
      </c>
      <c r="B180" s="37" t="s">
        <v>351</v>
      </c>
      <c r="C180" s="38">
        <f>+'2009 program exp'!U176</f>
        <v>4845119.92</v>
      </c>
      <c r="D180" s="75">
        <f>+Local!I180</f>
        <v>1590894.9200000002</v>
      </c>
      <c r="E180" s="38">
        <v>577536.5</v>
      </c>
      <c r="F180" s="38">
        <f aca="true" t="shared" si="127" ref="F180:F185">IF(E180="did not meet",C180,C180-E180)</f>
        <v>4267583.42</v>
      </c>
      <c r="G180" s="38">
        <f t="shared" si="99"/>
        <v>1013358.4200000002</v>
      </c>
      <c r="H180" s="39">
        <v>642</v>
      </c>
      <c r="I180" s="38">
        <f t="shared" si="86"/>
        <v>6647.3261993769465</v>
      </c>
      <c r="J180" s="40">
        <f t="shared" si="100"/>
        <v>1578.4399065420564</v>
      </c>
      <c r="K180" s="40">
        <f t="shared" si="116"/>
        <v>4054868.981619938</v>
      </c>
      <c r="L180" s="40">
        <f t="shared" si="117"/>
        <v>6315.995298473424</v>
      </c>
      <c r="M180" s="40">
        <f t="shared" si="118"/>
        <v>962848.3429906544</v>
      </c>
      <c r="N180" s="40">
        <f t="shared" si="119"/>
        <v>1499.7637741287451</v>
      </c>
      <c r="O180" s="38">
        <f>+'2010 program exp'!S176</f>
        <v>4601684.09</v>
      </c>
      <c r="P180" s="119"/>
      <c r="Q180" s="40">
        <f t="shared" si="101"/>
        <v>4601684.09</v>
      </c>
      <c r="R180" s="41">
        <f>+Local!O180</f>
        <v>904330.0900000002</v>
      </c>
      <c r="S180" s="41">
        <f t="shared" si="102"/>
        <v>904330.0900000002</v>
      </c>
      <c r="T180" s="23">
        <v>610</v>
      </c>
      <c r="U180" s="41">
        <f t="shared" si="120"/>
        <v>7543.744409836066</v>
      </c>
      <c r="V180" s="41">
        <f t="shared" si="111"/>
        <v>7543.744409836066</v>
      </c>
      <c r="W180" s="40">
        <f t="shared" si="121"/>
        <v>1482.5083442622954</v>
      </c>
      <c r="X180" s="40">
        <f t="shared" si="103"/>
        <v>1482.5083442622954</v>
      </c>
      <c r="Y180" s="38">
        <f t="shared" si="122"/>
        <v>334100.6699999999</v>
      </c>
      <c r="Z180" s="38">
        <f t="shared" si="123"/>
        <v>896.4182104591191</v>
      </c>
      <c r="AA180" s="38">
        <f t="shared" si="95"/>
        <v>546815.108380062</v>
      </c>
      <c r="AB180" s="38">
        <f t="shared" si="112"/>
        <v>1227.749111362642</v>
      </c>
      <c r="AC180" s="38">
        <f t="shared" si="124"/>
        <v>-109028.32999999996</v>
      </c>
      <c r="AD180" s="38">
        <f t="shared" si="125"/>
        <v>-95.93156227976101</v>
      </c>
      <c r="AE180" s="38">
        <f t="shared" si="113"/>
        <v>-58518.252990654204</v>
      </c>
      <c r="AF180" s="38">
        <f t="shared" si="114"/>
        <v>-17.25542986644973</v>
      </c>
      <c r="AG180" s="78" t="str">
        <f t="shared" si="104"/>
        <v>Met MOE</v>
      </c>
      <c r="AH180" s="42" t="str">
        <f t="shared" si="105"/>
        <v>Met MOE</v>
      </c>
      <c r="AI180" s="42" t="str">
        <f t="shared" si="106"/>
        <v>Met MOE</v>
      </c>
      <c r="AJ180" s="42" t="str">
        <f t="shared" si="126"/>
        <v>Met MOE</v>
      </c>
      <c r="AK180" s="43" t="str">
        <f t="shared" si="108"/>
        <v>Failed Local Test</v>
      </c>
      <c r="AL180" s="43" t="str">
        <f t="shared" si="107"/>
        <v>Failed Local per Pupil</v>
      </c>
      <c r="AM180" s="43" t="str">
        <f t="shared" si="109"/>
        <v>Failed Local Test</v>
      </c>
      <c r="AN180" s="43" t="str">
        <f t="shared" si="110"/>
        <v>Failed Local per Pupil</v>
      </c>
      <c r="AO180" s="43" t="str">
        <f>#VALUE!</f>
        <v>Met MOE</v>
      </c>
      <c r="AP180" s="134"/>
    </row>
    <row r="181" spans="1:42" ht="15.75">
      <c r="A181" s="36" t="s">
        <v>352</v>
      </c>
      <c r="B181" s="37" t="s">
        <v>353</v>
      </c>
      <c r="C181" s="38">
        <f>+'2009 program exp'!U177</f>
        <v>1473929.5399999998</v>
      </c>
      <c r="D181" s="75">
        <f>+Local!I181</f>
        <v>178880.53999999998</v>
      </c>
      <c r="E181" s="38">
        <v>174217</v>
      </c>
      <c r="F181" s="38">
        <f t="shared" si="127"/>
        <v>1299712.5399999998</v>
      </c>
      <c r="G181" s="38">
        <f t="shared" si="99"/>
        <v>4663.539999999979</v>
      </c>
      <c r="H181" s="39">
        <v>202</v>
      </c>
      <c r="I181" s="38">
        <f t="shared" si="86"/>
        <v>6434.220495049504</v>
      </c>
      <c r="J181" s="40">
        <f t="shared" si="100"/>
        <v>23.086831683168214</v>
      </c>
      <c r="K181" s="40">
        <f t="shared" si="116"/>
        <v>1151725.4686138611</v>
      </c>
      <c r="L181" s="40">
        <f t="shared" si="117"/>
        <v>5701.611230761689</v>
      </c>
      <c r="M181" s="40">
        <f t="shared" si="118"/>
        <v>4132.54287128711</v>
      </c>
      <c r="N181" s="40">
        <f t="shared" si="119"/>
        <v>20.45813302617381</v>
      </c>
      <c r="O181" s="38">
        <f>+'2010 program exp'!S177</f>
        <v>1201970.35</v>
      </c>
      <c r="P181" s="119"/>
      <c r="Q181" s="40">
        <f t="shared" si="101"/>
        <v>1201970.35</v>
      </c>
      <c r="R181" s="41">
        <f>+Local!O181</f>
        <v>111929.33000000002</v>
      </c>
      <c r="S181" s="41">
        <f t="shared" si="102"/>
        <v>111929.33000000002</v>
      </c>
      <c r="T181" s="23">
        <v>179</v>
      </c>
      <c r="U181" s="41">
        <f t="shared" si="120"/>
        <v>6714.918156424582</v>
      </c>
      <c r="V181" s="41">
        <f t="shared" si="111"/>
        <v>6714.918156424582</v>
      </c>
      <c r="W181" s="40">
        <f t="shared" si="121"/>
        <v>625.3035195530728</v>
      </c>
      <c r="X181" s="40">
        <f t="shared" si="103"/>
        <v>625.3035195530728</v>
      </c>
      <c r="Y181" s="38">
        <f t="shared" si="122"/>
        <v>-97742.18999999971</v>
      </c>
      <c r="Z181" s="38">
        <f t="shared" si="123"/>
        <v>280.6976613750776</v>
      </c>
      <c r="AA181" s="38">
        <f t="shared" si="95"/>
        <v>50244.881386138964</v>
      </c>
      <c r="AB181" s="38">
        <f t="shared" si="112"/>
        <v>1013.3069256628933</v>
      </c>
      <c r="AC181" s="38">
        <f t="shared" si="124"/>
        <v>107265.79000000004</v>
      </c>
      <c r="AD181" s="38">
        <f t="shared" si="125"/>
        <v>602.2166878699045</v>
      </c>
      <c r="AE181" s="38">
        <f t="shared" si="113"/>
        <v>107796.78712871291</v>
      </c>
      <c r="AF181" s="38">
        <f t="shared" si="114"/>
        <v>604.8453865268989</v>
      </c>
      <c r="AG181" s="78" t="str">
        <f t="shared" si="104"/>
        <v>Failed Aggregate MOE</v>
      </c>
      <c r="AH181" s="42" t="str">
        <f t="shared" si="105"/>
        <v>Met MOE</v>
      </c>
      <c r="AI181" s="42" t="str">
        <f t="shared" si="106"/>
        <v>Met MOE</v>
      </c>
      <c r="AJ181" s="42" t="str">
        <f t="shared" si="126"/>
        <v>Met MOE</v>
      </c>
      <c r="AK181" s="43" t="str">
        <f t="shared" si="108"/>
        <v>Met MOE</v>
      </c>
      <c r="AL181" s="43" t="str">
        <f t="shared" si="107"/>
        <v>Met MOE</v>
      </c>
      <c r="AM181" s="43" t="str">
        <f t="shared" si="109"/>
        <v>Met MOE</v>
      </c>
      <c r="AN181" s="43" t="str">
        <f t="shared" si="110"/>
        <v>Met MOE</v>
      </c>
      <c r="AO181" s="43" t="str">
        <f>#VALUE!</f>
        <v>Met MOE</v>
      </c>
      <c r="AP181" s="134"/>
    </row>
    <row r="182" spans="1:42" ht="15.75">
      <c r="A182" s="36" t="s">
        <v>354</v>
      </c>
      <c r="B182" s="37" t="s">
        <v>355</v>
      </c>
      <c r="C182" s="38">
        <f>+'2009 program exp'!U178</f>
        <v>2230292.64</v>
      </c>
      <c r="D182" s="75">
        <f>+Local!I182</f>
        <v>593985.6400000001</v>
      </c>
      <c r="E182" s="38">
        <v>298137.5</v>
      </c>
      <c r="F182" s="38">
        <f t="shared" si="127"/>
        <v>1932155.1400000001</v>
      </c>
      <c r="G182" s="38">
        <f t="shared" si="99"/>
        <v>295848.14000000013</v>
      </c>
      <c r="H182" s="39">
        <v>298</v>
      </c>
      <c r="I182" s="38">
        <f t="shared" si="86"/>
        <v>6483.742080536913</v>
      </c>
      <c r="J182" s="40">
        <f t="shared" si="100"/>
        <v>992.7789932885911</v>
      </c>
      <c r="K182" s="40">
        <f t="shared" si="116"/>
        <v>1906220.1716778525</v>
      </c>
      <c r="L182" s="40">
        <f t="shared" si="117"/>
        <v>6396.711985496149</v>
      </c>
      <c r="M182" s="40">
        <f t="shared" si="118"/>
        <v>291877.02402684576</v>
      </c>
      <c r="N182" s="40">
        <f t="shared" si="119"/>
        <v>979.4531007612273</v>
      </c>
      <c r="O182" s="38">
        <f>+'2010 program exp'!S178</f>
        <v>2044284.6</v>
      </c>
      <c r="P182" s="119"/>
      <c r="Q182" s="40">
        <f t="shared" si="101"/>
        <v>2044284.6</v>
      </c>
      <c r="R182" s="41">
        <f>+Local!O182</f>
        <v>520711.7000000001</v>
      </c>
      <c r="S182" s="41">
        <f t="shared" si="102"/>
        <v>520711.7000000001</v>
      </c>
      <c r="T182" s="23">
        <v>294</v>
      </c>
      <c r="U182" s="41">
        <f t="shared" si="120"/>
        <v>6953.348979591837</v>
      </c>
      <c r="V182" s="41">
        <f t="shared" si="111"/>
        <v>6953.348979591837</v>
      </c>
      <c r="W182" s="40">
        <f t="shared" si="121"/>
        <v>1771.1282312925175</v>
      </c>
      <c r="X182" s="40">
        <f t="shared" si="103"/>
        <v>1771.1282312925175</v>
      </c>
      <c r="Y182" s="38">
        <f t="shared" si="122"/>
        <v>112129.45999999996</v>
      </c>
      <c r="Z182" s="38">
        <f t="shared" si="123"/>
        <v>469.6068990549238</v>
      </c>
      <c r="AA182" s="38">
        <f t="shared" si="95"/>
        <v>138064.42832214758</v>
      </c>
      <c r="AB182" s="38">
        <f t="shared" si="112"/>
        <v>556.6369940956874</v>
      </c>
      <c r="AC182" s="38">
        <f t="shared" si="124"/>
        <v>224863.56</v>
      </c>
      <c r="AD182" s="38">
        <f t="shared" si="125"/>
        <v>778.3492380039264</v>
      </c>
      <c r="AE182" s="38">
        <f t="shared" si="113"/>
        <v>228834.67597315437</v>
      </c>
      <c r="AF182" s="38">
        <f t="shared" si="114"/>
        <v>791.6751305312902</v>
      </c>
      <c r="AG182" s="78" t="str">
        <f t="shared" si="104"/>
        <v>Met MOE</v>
      </c>
      <c r="AH182" s="42" t="str">
        <f t="shared" si="105"/>
        <v>Met MOE</v>
      </c>
      <c r="AI182" s="42" t="str">
        <f t="shared" si="106"/>
        <v>Met MOE</v>
      </c>
      <c r="AJ182" s="42" t="str">
        <f t="shared" si="126"/>
        <v>Met MOE</v>
      </c>
      <c r="AK182" s="43" t="str">
        <f t="shared" si="108"/>
        <v>Met MOE</v>
      </c>
      <c r="AL182" s="43" t="str">
        <f t="shared" si="107"/>
        <v>Met MOE</v>
      </c>
      <c r="AM182" s="43" t="str">
        <f t="shared" si="109"/>
        <v>Met MOE</v>
      </c>
      <c r="AN182" s="43" t="str">
        <f t="shared" si="110"/>
        <v>Met MOE</v>
      </c>
      <c r="AO182" s="43" t="str">
        <f>#VALUE!</f>
        <v>Met MOE</v>
      </c>
      <c r="AP182" s="134"/>
    </row>
    <row r="183" spans="1:42" ht="15.75">
      <c r="A183" s="36" t="s">
        <v>356</v>
      </c>
      <c r="B183" s="37" t="s">
        <v>357</v>
      </c>
      <c r="C183" s="38">
        <f>+'2009 program exp'!U179</f>
        <v>1004162.97</v>
      </c>
      <c r="D183" s="75">
        <f>+Local!I183</f>
        <v>33264.94</v>
      </c>
      <c r="E183" s="38">
        <v>121759.5</v>
      </c>
      <c r="F183" s="38">
        <f t="shared" si="127"/>
        <v>882403.47</v>
      </c>
      <c r="G183" s="38">
        <f t="shared" si="99"/>
        <v>-88494.56</v>
      </c>
      <c r="H183" s="39">
        <v>133</v>
      </c>
      <c r="I183" s="38">
        <f t="shared" si="86"/>
        <v>6634.612556390977</v>
      </c>
      <c r="J183" s="40">
        <f t="shared" si="100"/>
        <v>-665.3726315789473</v>
      </c>
      <c r="K183" s="40">
        <f t="shared" si="116"/>
        <v>849230.4072180451</v>
      </c>
      <c r="L183" s="40">
        <f t="shared" si="117"/>
        <v>6385.191031714625</v>
      </c>
      <c r="M183" s="40">
        <f t="shared" si="118"/>
        <v>-85167.69684210526</v>
      </c>
      <c r="N183" s="40">
        <f t="shared" si="119"/>
        <v>-640.3586228729719</v>
      </c>
      <c r="O183" s="38">
        <f>+'2010 program exp'!S179</f>
        <v>569863.4299999999</v>
      </c>
      <c r="P183" s="119"/>
      <c r="Q183" s="40">
        <f t="shared" si="101"/>
        <v>569863.4299999999</v>
      </c>
      <c r="R183" s="41">
        <f>+Local!O183</f>
        <v>17390.12</v>
      </c>
      <c r="S183" s="41">
        <f t="shared" si="102"/>
        <v>17390.12</v>
      </c>
      <c r="T183" s="23">
        <v>128</v>
      </c>
      <c r="U183" s="41">
        <f t="shared" si="120"/>
        <v>4452.0580468749995</v>
      </c>
      <c r="V183" s="41">
        <f t="shared" si="111"/>
        <v>4452.0580468749995</v>
      </c>
      <c r="W183" s="40">
        <f t="shared" si="121"/>
        <v>135.8603125</v>
      </c>
      <c r="X183" s="40">
        <f t="shared" si="103"/>
        <v>135.8603125</v>
      </c>
      <c r="Y183" s="38">
        <f t="shared" si="122"/>
        <v>-312540.04000000004</v>
      </c>
      <c r="Z183" s="38">
        <f t="shared" si="123"/>
        <v>-2182.5545095159778</v>
      </c>
      <c r="AA183" s="38">
        <f t="shared" si="95"/>
        <v>-279366.97721804515</v>
      </c>
      <c r="AB183" s="38">
        <f t="shared" si="112"/>
        <v>-1933.1329848396254</v>
      </c>
      <c r="AC183" s="38">
        <f t="shared" si="124"/>
        <v>105884.68</v>
      </c>
      <c r="AD183" s="38">
        <f t="shared" si="125"/>
        <v>801.2329440789473</v>
      </c>
      <c r="AE183" s="38">
        <f t="shared" si="113"/>
        <v>102557.81684210525</v>
      </c>
      <c r="AF183" s="38">
        <f t="shared" si="114"/>
        <v>776.2189353729718</v>
      </c>
      <c r="AG183" s="78" t="str">
        <f t="shared" si="104"/>
        <v>Failed Aggregate MOE</v>
      </c>
      <c r="AH183" s="42" t="str">
        <f t="shared" si="105"/>
        <v>Failed PPC</v>
      </c>
      <c r="AI183" s="42" t="str">
        <f t="shared" si="106"/>
        <v>Failed Reduced Student Aggegate</v>
      </c>
      <c r="AJ183" s="42" t="str">
        <f t="shared" si="126"/>
        <v>Failed PPC</v>
      </c>
      <c r="AK183" s="43" t="str">
        <f t="shared" si="108"/>
        <v>Met MOE</v>
      </c>
      <c r="AL183" s="43" t="str">
        <f t="shared" si="107"/>
        <v>Met MOE</v>
      </c>
      <c r="AM183" s="43" t="str">
        <f t="shared" si="109"/>
        <v>Met MOE</v>
      </c>
      <c r="AN183" s="43" t="str">
        <f t="shared" si="110"/>
        <v>Met MOE</v>
      </c>
      <c r="AO183" s="43" t="str">
        <f>#VALUE!</f>
        <v>Met MOE</v>
      </c>
      <c r="AP183" s="134"/>
    </row>
    <row r="184" spans="1:42" ht="15.75">
      <c r="A184" s="36" t="s">
        <v>358</v>
      </c>
      <c r="B184" s="37" t="s">
        <v>359</v>
      </c>
      <c r="C184" s="38">
        <f>+'2009 program exp'!U180</f>
        <v>5185208.569999999</v>
      </c>
      <c r="D184" s="75">
        <f>+Local!I184</f>
        <v>814777.5699999996</v>
      </c>
      <c r="E184" s="38" t="s">
        <v>736</v>
      </c>
      <c r="F184" s="38">
        <f t="shared" si="127"/>
        <v>5185208.569999999</v>
      </c>
      <c r="G184" s="38">
        <f t="shared" si="99"/>
        <v>814777.5699999996</v>
      </c>
      <c r="H184" s="39">
        <v>1005</v>
      </c>
      <c r="I184" s="38">
        <f t="shared" si="86"/>
        <v>5159.41151243781</v>
      </c>
      <c r="J184" s="40">
        <f t="shared" si="100"/>
        <v>810.7239502487558</v>
      </c>
      <c r="K184" s="40">
        <f t="shared" si="116"/>
        <v>5014947.990089552</v>
      </c>
      <c r="L184" s="40">
        <f t="shared" si="117"/>
        <v>4989.998000089106</v>
      </c>
      <c r="M184" s="40">
        <f t="shared" si="118"/>
        <v>788023.6796417907</v>
      </c>
      <c r="N184" s="40">
        <f t="shared" si="119"/>
        <v>784.1031638226773</v>
      </c>
      <c r="O184" s="38">
        <f>+'2010 program exp'!S180</f>
        <v>5051245.159999999</v>
      </c>
      <c r="P184" s="119">
        <v>38185</v>
      </c>
      <c r="Q184" s="40">
        <f t="shared" si="101"/>
        <v>5089430.159999999</v>
      </c>
      <c r="R184" s="41">
        <f>+Local!O184</f>
        <v>101251.14000000001</v>
      </c>
      <c r="S184" s="41">
        <f t="shared" si="102"/>
        <v>139436.14</v>
      </c>
      <c r="T184" s="23">
        <v>972</v>
      </c>
      <c r="U184" s="41">
        <f t="shared" si="120"/>
        <v>5196.75427983539</v>
      </c>
      <c r="V184" s="41">
        <f t="shared" si="111"/>
        <v>5236.039259259259</v>
      </c>
      <c r="W184" s="40">
        <f t="shared" si="121"/>
        <v>104.16783950617285</v>
      </c>
      <c r="X184" s="40">
        <f t="shared" si="103"/>
        <v>143.45281893004116</v>
      </c>
      <c r="Y184" s="38">
        <f t="shared" si="122"/>
        <v>-133963.41000000015</v>
      </c>
      <c r="Z184" s="38">
        <f t="shared" si="123"/>
        <v>37.34276739757934</v>
      </c>
      <c r="AA184" s="38">
        <f t="shared" si="95"/>
        <v>74482.16991044767</v>
      </c>
      <c r="AB184" s="38">
        <f t="shared" si="112"/>
        <v>246.04125917015244</v>
      </c>
      <c r="AC184" s="38">
        <f t="shared" si="124"/>
        <v>-713526.4299999996</v>
      </c>
      <c r="AD184" s="38">
        <f t="shared" si="125"/>
        <v>-706.556110742583</v>
      </c>
      <c r="AE184" s="38">
        <f t="shared" si="113"/>
        <v>-648587.5396417907</v>
      </c>
      <c r="AF184" s="38">
        <f t="shared" si="114"/>
        <v>-640.6503448926361</v>
      </c>
      <c r="AG184" s="78" t="str">
        <f t="shared" si="104"/>
        <v>Failed Aggregate MOE</v>
      </c>
      <c r="AH184" s="42" t="str">
        <f t="shared" si="105"/>
        <v>Met MOE</v>
      </c>
      <c r="AI184" s="42" t="str">
        <f t="shared" si="106"/>
        <v>Met MOE</v>
      </c>
      <c r="AJ184" s="42" t="str">
        <f t="shared" si="126"/>
        <v>Met MOE</v>
      </c>
      <c r="AK184" s="43" t="str">
        <f t="shared" si="108"/>
        <v>Failed Local Test</v>
      </c>
      <c r="AL184" s="43" t="str">
        <f t="shared" si="107"/>
        <v>Failed Local per Pupil</v>
      </c>
      <c r="AM184" s="43" t="str">
        <f t="shared" si="109"/>
        <v>Failed Local Test</v>
      </c>
      <c r="AN184" s="43" t="str">
        <f t="shared" si="110"/>
        <v>Failed Local per Pupil</v>
      </c>
      <c r="AO184" s="43" t="str">
        <f>#VALUE!</f>
        <v>Met MOE</v>
      </c>
      <c r="AP184" s="134"/>
    </row>
    <row r="185" spans="1:42" ht="15.75">
      <c r="A185" s="131" t="s">
        <v>360</v>
      </c>
      <c r="B185" s="130" t="s">
        <v>361</v>
      </c>
      <c r="C185" s="118">
        <f>+'2009 program exp'!U181</f>
        <v>1254544.8599999996</v>
      </c>
      <c r="D185" s="121">
        <f>+Local!I185</f>
        <v>400957.8599999997</v>
      </c>
      <c r="E185" s="118">
        <v>243585</v>
      </c>
      <c r="F185" s="118">
        <f t="shared" si="127"/>
        <v>1010959.8599999996</v>
      </c>
      <c r="G185" s="118">
        <f t="shared" si="99"/>
        <v>157372.8599999997</v>
      </c>
      <c r="H185" s="122">
        <v>156</v>
      </c>
      <c r="I185" s="118">
        <f t="shared" si="86"/>
        <v>6480.5119230769205</v>
      </c>
      <c r="J185" s="123">
        <f t="shared" si="100"/>
        <v>1008.8003846153827</v>
      </c>
      <c r="K185" s="123">
        <f t="shared" si="116"/>
        <v>1010959.8599999996</v>
      </c>
      <c r="L185" s="123">
        <f t="shared" si="117"/>
        <v>6480.5119230769205</v>
      </c>
      <c r="M185" s="123">
        <f t="shared" si="118"/>
        <v>157372.8599999997</v>
      </c>
      <c r="N185" s="123">
        <f t="shared" si="119"/>
        <v>1008.8003846153827</v>
      </c>
      <c r="O185" s="118">
        <f>+'2010 program exp'!S181</f>
        <v>828451.48</v>
      </c>
      <c r="P185" s="124"/>
      <c r="Q185" s="123">
        <f t="shared" si="101"/>
        <v>828451.48</v>
      </c>
      <c r="R185" s="125">
        <f>+Local!O185</f>
        <v>18796.479999999992</v>
      </c>
      <c r="S185" s="125">
        <f t="shared" si="102"/>
        <v>18796.479999999992</v>
      </c>
      <c r="T185" s="126">
        <v>164</v>
      </c>
      <c r="U185" s="125">
        <f t="shared" si="120"/>
        <v>5051.5334146341465</v>
      </c>
      <c r="V185" s="125">
        <f t="shared" si="111"/>
        <v>5051.5334146341465</v>
      </c>
      <c r="W185" s="123">
        <f t="shared" si="121"/>
        <v>114.61268292682922</v>
      </c>
      <c r="X185" s="123">
        <f t="shared" si="103"/>
        <v>114.61268292682922</v>
      </c>
      <c r="Y185" s="118">
        <f t="shared" si="122"/>
        <v>-182508.37999999966</v>
      </c>
      <c r="Z185" s="118">
        <f t="shared" si="123"/>
        <v>-1428.978508442774</v>
      </c>
      <c r="AA185" s="118">
        <f t="shared" si="95"/>
        <v>-182508.37999999966</v>
      </c>
      <c r="AB185" s="118">
        <f t="shared" si="112"/>
        <v>-1428.978508442774</v>
      </c>
      <c r="AC185" s="118">
        <f t="shared" si="124"/>
        <v>-138576.3799999997</v>
      </c>
      <c r="AD185" s="118">
        <f t="shared" si="125"/>
        <v>-894.1877016885535</v>
      </c>
      <c r="AE185" s="118">
        <f t="shared" si="113"/>
        <v>-138576.3799999997</v>
      </c>
      <c r="AF185" s="118">
        <f t="shared" si="114"/>
        <v>-894.1877016885535</v>
      </c>
      <c r="AG185" s="127" t="str">
        <f t="shared" si="104"/>
        <v>Failed Aggregate MOE</v>
      </c>
      <c r="AH185" s="128" t="str">
        <f t="shared" si="105"/>
        <v>Failed PPC</v>
      </c>
      <c r="AI185" s="128" t="str">
        <f t="shared" si="106"/>
        <v>Failed Reduced Student Aggegate</v>
      </c>
      <c r="AJ185" s="128" t="str">
        <f t="shared" si="126"/>
        <v>Failed PPC</v>
      </c>
      <c r="AK185" s="129" t="str">
        <f t="shared" si="108"/>
        <v>Failed Local Test</v>
      </c>
      <c r="AL185" s="129" t="str">
        <f t="shared" si="107"/>
        <v>Failed Local per Pupil</v>
      </c>
      <c r="AM185" s="129" t="str">
        <f t="shared" si="109"/>
        <v>Failed Local Test</v>
      </c>
      <c r="AN185" s="129" t="str">
        <f t="shared" si="110"/>
        <v>Failed Local per Pupil</v>
      </c>
      <c r="AO185" s="129" t="str">
        <f>#VALUE!</f>
        <v>Did Not Meet MOE</v>
      </c>
      <c r="AP185" s="133">
        <v>-182508.38</v>
      </c>
    </row>
    <row r="186" spans="1:36" ht="15.75">
      <c r="A186" s="29"/>
      <c r="C186" s="21">
        <f>SUM(C6:C185)</f>
        <v>1361655118.9900007</v>
      </c>
      <c r="D186" s="21">
        <f aca="true" t="shared" si="128" ref="D186:T186">SUM(D6:D185)</f>
        <v>495525972.5800003</v>
      </c>
      <c r="E186" s="21">
        <f t="shared" si="128"/>
        <v>102562413</v>
      </c>
      <c r="F186" s="21">
        <f t="shared" si="128"/>
        <v>1259092705.9900005</v>
      </c>
      <c r="G186" s="21">
        <f t="shared" si="128"/>
        <v>392963559.5800003</v>
      </c>
      <c r="H186" s="21">
        <f t="shared" si="128"/>
        <v>177868</v>
      </c>
      <c r="I186" s="21"/>
      <c r="J186" s="21"/>
      <c r="K186" s="21">
        <f t="shared" si="128"/>
        <v>1232095622.9486153</v>
      </c>
      <c r="L186" s="21"/>
      <c r="M186" s="21"/>
      <c r="N186" s="21"/>
      <c r="O186" s="21">
        <f t="shared" si="128"/>
        <v>1298947024.1</v>
      </c>
      <c r="P186" s="120">
        <f>SUM(P6:P185)</f>
        <v>2944124</v>
      </c>
      <c r="Q186" s="21">
        <f>SUM(Q6:Q185)</f>
        <v>1301891148.1000001</v>
      </c>
      <c r="R186" s="21">
        <f t="shared" si="128"/>
        <v>352987811.47</v>
      </c>
      <c r="S186" s="21"/>
      <c r="T186" s="21">
        <f t="shared" si="128"/>
        <v>175414</v>
      </c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4"/>
      <c r="AH186" s="24"/>
      <c r="AI186" s="24"/>
      <c r="AJ186" s="24"/>
    </row>
    <row r="187" spans="1:36" ht="15.75">
      <c r="A187" s="20"/>
      <c r="C187" s="21"/>
      <c r="D187" s="21"/>
      <c r="E187" s="21"/>
      <c r="F187" s="21"/>
      <c r="G187" s="21"/>
      <c r="H187" s="21"/>
      <c r="I187" s="21"/>
      <c r="J187" s="73"/>
      <c r="K187" s="73"/>
      <c r="L187" s="73"/>
      <c r="M187" s="73"/>
      <c r="N187" s="73"/>
      <c r="O187" s="21"/>
      <c r="P187" s="21"/>
      <c r="Q187" s="21"/>
      <c r="R187" s="21"/>
      <c r="S187" s="21"/>
      <c r="T187" s="24"/>
      <c r="U187" s="24"/>
      <c r="V187" s="24"/>
      <c r="W187" s="21"/>
      <c r="X187" s="21"/>
      <c r="Y187" s="21"/>
      <c r="Z187" s="21"/>
      <c r="AA187" s="21"/>
      <c r="AB187" s="21"/>
      <c r="AC187" s="21"/>
      <c r="AG187" s="24"/>
      <c r="AH187" s="24"/>
      <c r="AI187" s="24"/>
      <c r="AJ187" s="24"/>
    </row>
    <row r="188" spans="1:41" ht="15.75">
      <c r="A188" s="20"/>
      <c r="C188" s="21"/>
      <c r="D188" s="21"/>
      <c r="E188" s="21"/>
      <c r="F188" s="21"/>
      <c r="G188" s="21"/>
      <c r="H188" s="21"/>
      <c r="I188" s="21"/>
      <c r="J188" s="73"/>
      <c r="K188" s="73"/>
      <c r="L188" s="73"/>
      <c r="M188" s="73"/>
      <c r="N188" s="73"/>
      <c r="O188" s="21"/>
      <c r="P188" s="21"/>
      <c r="Q188" s="21"/>
      <c r="R188" s="21"/>
      <c r="S188" s="21"/>
      <c r="T188" s="24"/>
      <c r="U188" s="24"/>
      <c r="V188" s="24"/>
      <c r="W188" s="21"/>
      <c r="X188" s="21"/>
      <c r="Y188" s="21"/>
      <c r="Z188" s="21"/>
      <c r="AA188" s="21"/>
      <c r="AB188" s="21"/>
      <c r="AC188" s="21"/>
      <c r="AG188" s="24"/>
      <c r="AH188" s="24"/>
      <c r="AI188" s="24"/>
      <c r="AJ188" s="24"/>
      <c r="AL188" s="10" t="s">
        <v>763</v>
      </c>
      <c r="AO188" s="10">
        <f>COUNTIF(AO$6:AO$185,AL188)</f>
        <v>155</v>
      </c>
    </row>
    <row r="189" spans="1:41" ht="15.75">
      <c r="A189" s="20"/>
      <c r="C189" s="21"/>
      <c r="D189" s="21"/>
      <c r="E189" s="21"/>
      <c r="F189" s="21"/>
      <c r="G189" s="21"/>
      <c r="H189" s="21"/>
      <c r="I189" s="21"/>
      <c r="J189" s="73"/>
      <c r="K189" s="73"/>
      <c r="L189" s="73"/>
      <c r="M189" s="73"/>
      <c r="N189" s="73"/>
      <c r="O189" s="21"/>
      <c r="P189" s="21"/>
      <c r="Q189" s="21"/>
      <c r="R189" s="21"/>
      <c r="S189" s="21"/>
      <c r="T189" s="24"/>
      <c r="U189" s="24"/>
      <c r="V189" s="24"/>
      <c r="W189" s="21"/>
      <c r="X189" s="21"/>
      <c r="Y189" s="21"/>
      <c r="Z189" s="21"/>
      <c r="AA189" s="21"/>
      <c r="AB189" s="21"/>
      <c r="AC189" s="21"/>
      <c r="AG189" s="24"/>
      <c r="AH189" s="24"/>
      <c r="AI189" s="24"/>
      <c r="AJ189" s="24"/>
      <c r="AL189" s="10" t="s">
        <v>764</v>
      </c>
      <c r="AO189" s="10">
        <f>COUNTIF(AO$6:AO$185,AL189)</f>
        <v>25</v>
      </c>
    </row>
    <row r="190" spans="1:40" ht="15.75">
      <c r="A190" s="30"/>
      <c r="C190" s="21"/>
      <c r="D190" s="21"/>
      <c r="E190" s="21"/>
      <c r="F190" s="21"/>
      <c r="G190" s="21"/>
      <c r="H190" s="21"/>
      <c r="I190" s="21"/>
      <c r="J190" s="73"/>
      <c r="K190" s="73"/>
      <c r="L190" s="73"/>
      <c r="M190" s="73"/>
      <c r="N190" s="73"/>
      <c r="O190" s="21"/>
      <c r="P190" s="21"/>
      <c r="Q190" s="21"/>
      <c r="R190" s="21"/>
      <c r="S190" s="21"/>
      <c r="T190" s="24"/>
      <c r="U190" s="24"/>
      <c r="V190" s="24"/>
      <c r="W190" s="21"/>
      <c r="X190" s="21"/>
      <c r="Y190" s="21"/>
      <c r="Z190" s="21"/>
      <c r="AA190" s="21"/>
      <c r="AB190" s="21"/>
      <c r="AC190" s="21"/>
      <c r="AD190" s="41" t="s">
        <v>763</v>
      </c>
      <c r="AE190" s="115"/>
      <c r="AF190" s="115"/>
      <c r="AG190" s="54">
        <f>COUNTIF(AG$6:AG$185,$AD190)</f>
        <v>116</v>
      </c>
      <c r="AH190" s="54">
        <f>COUNTIF(AH$6:AH$185,$AD190)</f>
        <v>125</v>
      </c>
      <c r="AI190" s="54"/>
      <c r="AJ190" s="54"/>
      <c r="AK190" s="54">
        <f>COUNTIF(AK$6:AK$185,$AD190)</f>
        <v>86</v>
      </c>
      <c r="AL190" s="54">
        <f>COUNTIF(AL$6:AL$185,$AD190)</f>
        <v>87</v>
      </c>
      <c r="AM190" s="54"/>
      <c r="AN190" s="54"/>
    </row>
    <row r="191" spans="1:36" ht="15.75">
      <c r="A191" s="31" t="s">
        <v>362</v>
      </c>
      <c r="B191" s="31"/>
      <c r="C191" s="32">
        <f>SUM(C6:C190)</f>
        <v>2723310237.9800014</v>
      </c>
      <c r="D191" s="32"/>
      <c r="E191" s="32"/>
      <c r="F191" s="32"/>
      <c r="G191" s="32"/>
      <c r="H191" s="32"/>
      <c r="I191" s="32"/>
      <c r="O191" s="32">
        <v>1299157732.1</v>
      </c>
      <c r="P191" s="32"/>
      <c r="Q191" s="32"/>
      <c r="R191" s="32"/>
      <c r="S191" s="32"/>
      <c r="T191" s="32"/>
      <c r="U191" s="32"/>
      <c r="V191" s="32"/>
      <c r="W191" s="32"/>
      <c r="X191" s="32"/>
      <c r="Y191" s="32">
        <f>SUM(Y6:Y190)</f>
        <v>39854318.10999968</v>
      </c>
      <c r="Z191" s="32"/>
      <c r="AA191" s="32"/>
      <c r="AB191" s="32"/>
      <c r="AC191" s="32"/>
      <c r="AD191" s="53" t="s">
        <v>765</v>
      </c>
      <c r="AE191" s="53"/>
      <c r="AF191" s="53"/>
      <c r="AG191" s="54">
        <f>COUNTIF(AG$6:AG$185,AD191)</f>
        <v>64</v>
      </c>
      <c r="AH191" s="32"/>
      <c r="AI191" s="32"/>
      <c r="AJ191" s="32"/>
    </row>
    <row r="192" spans="30:40" ht="15.75">
      <c r="AD192" s="10" t="s">
        <v>766</v>
      </c>
      <c r="AG192" s="54">
        <f>COUNTIF(AG$6:AG$185,$AD192)</f>
        <v>0</v>
      </c>
      <c r="AH192" s="54">
        <f aca="true" t="shared" si="129" ref="AH192:AL194">COUNTIF(AH$6:AH$185,$AD192)</f>
        <v>55</v>
      </c>
      <c r="AI192" s="54"/>
      <c r="AJ192" s="54"/>
      <c r="AK192" s="54">
        <f t="shared" si="129"/>
        <v>0</v>
      </c>
      <c r="AL192" s="54">
        <f t="shared" si="129"/>
        <v>0</v>
      </c>
      <c r="AM192" s="54"/>
      <c r="AN192" s="54"/>
    </row>
    <row r="193" spans="1:40" ht="15.75">
      <c r="A193" s="10" t="s">
        <v>794</v>
      </c>
      <c r="B193" s="10" t="s">
        <v>795</v>
      </c>
      <c r="AD193" s="10" t="s">
        <v>767</v>
      </c>
      <c r="AG193" s="54">
        <f>COUNTIF(AG$6:AG$185,$AD193)</f>
        <v>0</v>
      </c>
      <c r="AH193" s="54">
        <f t="shared" si="129"/>
        <v>0</v>
      </c>
      <c r="AI193" s="54"/>
      <c r="AJ193" s="54"/>
      <c r="AK193" s="54">
        <f t="shared" si="129"/>
        <v>94</v>
      </c>
      <c r="AL193" s="54">
        <f t="shared" si="129"/>
        <v>0</v>
      </c>
      <c r="AM193" s="54"/>
      <c r="AN193" s="54"/>
    </row>
    <row r="194" spans="30:40" ht="15.75">
      <c r="AD194" s="10" t="s">
        <v>768</v>
      </c>
      <c r="AG194" s="54"/>
      <c r="AH194" s="54"/>
      <c r="AI194" s="54"/>
      <c r="AJ194" s="54"/>
      <c r="AK194" s="54"/>
      <c r="AL194" s="54">
        <f t="shared" si="129"/>
        <v>93</v>
      </c>
      <c r="AM194" s="54"/>
      <c r="AN194" s="54"/>
    </row>
    <row r="195" spans="1:40" ht="15.75">
      <c r="A195" s="20"/>
      <c r="AG195" s="54">
        <f>SUM(AG190:AG194)</f>
        <v>180</v>
      </c>
      <c r="AH195" s="54">
        <f>SUM(AH190:AH194)</f>
        <v>180</v>
      </c>
      <c r="AI195" s="54"/>
      <c r="AJ195" s="54"/>
      <c r="AK195" s="54">
        <f>SUM(AK190:AK194)</f>
        <v>180</v>
      </c>
      <c r="AL195" s="54">
        <f>SUM(AL190:AL194)</f>
        <v>180</v>
      </c>
      <c r="AM195" s="54"/>
      <c r="AN195" s="54"/>
    </row>
  </sheetData>
  <sheetProtection/>
  <mergeCells count="6">
    <mergeCell ref="AG4:AL4"/>
    <mergeCell ref="C3:F3"/>
    <mergeCell ref="O3:U3"/>
    <mergeCell ref="C4:J4"/>
    <mergeCell ref="O4:W4"/>
    <mergeCell ref="Y4:AD4"/>
  </mergeCells>
  <printOptions gridLines="1"/>
  <pageMargins left="0" right="0" top="0.25" bottom="0.25" header="0" footer="0"/>
  <pageSetup horizontalDpi="600" verticalDpi="600" orientation="landscape" paperSize="5" scale="55" r:id="rId1"/>
  <headerFooter>
    <oddFooter>&amp;L&amp;Z
&amp;F
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95"/>
  <sheetViews>
    <sheetView zoomScale="80" zoomScaleNormal="80" zoomScalePageLayoutView="0" workbookViewId="0" topLeftCell="A1">
      <pane xSplit="4" ySplit="5" topLeftCell="H7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99" sqref="I99"/>
    </sheetView>
  </sheetViews>
  <sheetFormatPr defaultColWidth="9.140625" defaultRowHeight="12.75"/>
  <cols>
    <col min="3" max="3" width="12.28125" style="10" customWidth="1"/>
    <col min="4" max="4" width="19.57421875" style="10" customWidth="1"/>
    <col min="5" max="5" width="19.28125" style="1" bestFit="1" customWidth="1"/>
    <col min="6" max="6" width="15.00390625" style="1" customWidth="1"/>
    <col min="7" max="7" width="18.00390625" style="1" bestFit="1" customWidth="1"/>
    <col min="8" max="8" width="16.28125" style="1" bestFit="1" customWidth="1"/>
    <col min="9" max="9" width="17.8515625" style="1" bestFit="1" customWidth="1"/>
    <col min="10" max="10" width="10.28125" style="68" customWidth="1"/>
    <col min="11" max="11" width="19.28125" style="1" bestFit="1" customWidth="1"/>
    <col min="12" max="12" width="17.00390625" style="0" bestFit="1" customWidth="1"/>
    <col min="13" max="13" width="18.00390625" style="0" bestFit="1" customWidth="1"/>
    <col min="14" max="14" width="16.28125" style="0" bestFit="1" customWidth="1"/>
    <col min="15" max="15" width="16.421875" style="0" bestFit="1" customWidth="1"/>
  </cols>
  <sheetData>
    <row r="2" spans="5:15" ht="15.75">
      <c r="E2" s="14" t="s">
        <v>364</v>
      </c>
      <c r="F2" s="14" t="s">
        <v>364</v>
      </c>
      <c r="G2" s="66" t="s">
        <v>364</v>
      </c>
      <c r="H2" s="15"/>
      <c r="I2" s="15"/>
      <c r="J2" s="15"/>
      <c r="K2" s="67" t="s">
        <v>364</v>
      </c>
      <c r="L2" s="14" t="s">
        <v>364</v>
      </c>
      <c r="M2" s="66" t="s">
        <v>364</v>
      </c>
      <c r="N2" s="15"/>
      <c r="O2" s="15"/>
    </row>
    <row r="3" spans="5:15" ht="63.75">
      <c r="E3" s="64" t="s">
        <v>1043</v>
      </c>
      <c r="F3" s="64" t="s">
        <v>779</v>
      </c>
      <c r="G3" s="64" t="s">
        <v>833</v>
      </c>
      <c r="H3" s="64"/>
      <c r="I3" s="64"/>
      <c r="J3" s="69"/>
      <c r="K3" s="64" t="s">
        <v>1043</v>
      </c>
      <c r="L3" s="64" t="s">
        <v>779</v>
      </c>
      <c r="M3" s="64" t="s">
        <v>833</v>
      </c>
      <c r="N3" s="64"/>
      <c r="O3" s="64"/>
    </row>
    <row r="5" spans="3:15" ht="63">
      <c r="C5" s="56" t="s">
        <v>0</v>
      </c>
      <c r="D5" s="56" t="s">
        <v>1</v>
      </c>
      <c r="E5" s="49" t="s">
        <v>785</v>
      </c>
      <c r="F5" s="49" t="s">
        <v>784</v>
      </c>
      <c r="G5" s="49" t="s">
        <v>782</v>
      </c>
      <c r="H5" s="49" t="s">
        <v>780</v>
      </c>
      <c r="I5" s="49" t="s">
        <v>781</v>
      </c>
      <c r="J5" s="65"/>
      <c r="K5" s="51" t="s">
        <v>786</v>
      </c>
      <c r="L5" s="51" t="s">
        <v>787</v>
      </c>
      <c r="M5" s="51" t="s">
        <v>783</v>
      </c>
      <c r="N5" s="51" t="s">
        <v>780</v>
      </c>
      <c r="O5" s="51" t="s">
        <v>781</v>
      </c>
    </row>
    <row r="6" spans="1:15" ht="15.75">
      <c r="A6" s="57" t="s">
        <v>2</v>
      </c>
      <c r="B6" t="s">
        <v>374</v>
      </c>
      <c r="C6" s="36" t="s">
        <v>2</v>
      </c>
      <c r="D6" s="37" t="s">
        <v>3</v>
      </c>
      <c r="E6" s="76">
        <f>+'2009 program exp'!V2</f>
        <v>3245062.27</v>
      </c>
      <c r="F6" s="76">
        <f>+'2009 program exp'!W2</f>
        <v>165136.36000000002</v>
      </c>
      <c r="G6" s="103">
        <f>+'2009 State Rev'!AO3</f>
        <v>2674146</v>
      </c>
      <c r="H6" s="76">
        <f>IF(+E6-G6&gt;0,+E6-G6,0)</f>
        <v>570916.27</v>
      </c>
      <c r="I6" s="76">
        <f>+H6+F6</f>
        <v>736052.63</v>
      </c>
      <c r="K6" s="76">
        <f>+'2010 program exp'!T2</f>
        <v>3038336.5400000005</v>
      </c>
      <c r="L6" s="76">
        <f>+'2010 program exp'!U2</f>
        <v>140292.31</v>
      </c>
      <c r="M6" s="103">
        <f>+'2010 State Rev'!AQ3</f>
        <v>3221337</v>
      </c>
      <c r="N6" s="76">
        <f aca="true" t="shared" si="0" ref="N6:N69">IF(+K6-M6&gt;0,+K6-M6,0)</f>
        <v>0</v>
      </c>
      <c r="O6" s="76">
        <f>N6+L6</f>
        <v>140292.31</v>
      </c>
    </row>
    <row r="7" spans="1:15" ht="15.75">
      <c r="A7" s="57" t="s">
        <v>4</v>
      </c>
      <c r="B7" t="s">
        <v>376</v>
      </c>
      <c r="C7" s="36" t="s">
        <v>4</v>
      </c>
      <c r="D7" s="37" t="s">
        <v>5</v>
      </c>
      <c r="E7" s="76">
        <f>+'2009 program exp'!V3</f>
        <v>966144.0700000001</v>
      </c>
      <c r="F7" s="76">
        <f>+'2009 program exp'!W3</f>
        <v>21386.489999999998</v>
      </c>
      <c r="G7" s="103">
        <f>+'2009 State Rev'!AO4</f>
        <v>1493207</v>
      </c>
      <c r="H7" s="76">
        <f aca="true" t="shared" si="1" ref="H7:H70">IF(+E7-G7&gt;0,+E7-G7,0)</f>
        <v>0</v>
      </c>
      <c r="I7" s="76">
        <f aca="true" t="shared" si="2" ref="I7:I70">+H7+F7</f>
        <v>21386.489999999998</v>
      </c>
      <c r="K7" s="76">
        <f>+'2010 program exp'!T3</f>
        <v>1017184</v>
      </c>
      <c r="L7" s="76">
        <f>+'2010 program exp'!U3</f>
        <v>22115.19</v>
      </c>
      <c r="M7" s="103">
        <f>+'2010 State Rev'!AQ4</f>
        <v>1549186</v>
      </c>
      <c r="N7" s="76">
        <f t="shared" si="0"/>
        <v>0</v>
      </c>
      <c r="O7" s="76">
        <f aca="true" t="shared" si="3" ref="O7:O70">N7+L7</f>
        <v>22115.19</v>
      </c>
    </row>
    <row r="8" spans="1:15" ht="15.75">
      <c r="A8" s="57" t="s">
        <v>6</v>
      </c>
      <c r="B8" t="s">
        <v>378</v>
      </c>
      <c r="C8" s="36" t="s">
        <v>6</v>
      </c>
      <c r="D8" s="37" t="s">
        <v>7</v>
      </c>
      <c r="E8" s="76">
        <f>+'2009 program exp'!V4</f>
        <v>1736736.0499999998</v>
      </c>
      <c r="F8" s="76">
        <f>+'2009 program exp'!W4</f>
        <v>27318.43</v>
      </c>
      <c r="G8" s="103">
        <f>+'2009 State Rev'!AO5</f>
        <v>1596475</v>
      </c>
      <c r="H8" s="76">
        <f t="shared" si="1"/>
        <v>140261.0499999998</v>
      </c>
      <c r="I8" s="76">
        <f t="shared" si="2"/>
        <v>167579.4799999998</v>
      </c>
      <c r="K8" s="76">
        <f>+'2010 program exp'!T4</f>
        <v>1645824.0099999998</v>
      </c>
      <c r="L8" s="76">
        <f>+'2010 program exp'!U4</f>
        <v>10344.11</v>
      </c>
      <c r="M8" s="103">
        <f>+'2010 State Rev'!AQ5</f>
        <v>1872239</v>
      </c>
      <c r="N8" s="76">
        <f t="shared" si="0"/>
        <v>0</v>
      </c>
      <c r="O8" s="76">
        <f t="shared" si="3"/>
        <v>10344.11</v>
      </c>
    </row>
    <row r="9" spans="1:15" ht="15.75">
      <c r="A9" s="57" t="s">
        <v>8</v>
      </c>
      <c r="B9" t="s">
        <v>380</v>
      </c>
      <c r="C9" s="36" t="s">
        <v>8</v>
      </c>
      <c r="D9" s="37" t="s">
        <v>9</v>
      </c>
      <c r="E9" s="76">
        <f>+'2009 program exp'!V5</f>
        <v>542134.0700000001</v>
      </c>
      <c r="F9" s="76">
        <f>+'2009 program exp'!W5</f>
        <v>0</v>
      </c>
      <c r="G9" s="103">
        <f>+'2009 State Rev'!AO6</f>
        <v>395525</v>
      </c>
      <c r="H9" s="76">
        <f t="shared" si="1"/>
        <v>146609.07000000007</v>
      </c>
      <c r="I9" s="76">
        <f t="shared" si="2"/>
        <v>146609.07000000007</v>
      </c>
      <c r="K9" s="76">
        <f>+'2010 program exp'!T5</f>
        <v>452475.92</v>
      </c>
      <c r="L9" s="76">
        <f>+'2010 program exp'!U5</f>
        <v>0</v>
      </c>
      <c r="M9" s="103">
        <f>+'2010 State Rev'!AQ6</f>
        <v>374321.52</v>
      </c>
      <c r="N9" s="76">
        <f t="shared" si="0"/>
        <v>78154.39999999997</v>
      </c>
      <c r="O9" s="76">
        <f t="shared" si="3"/>
        <v>78154.39999999997</v>
      </c>
    </row>
    <row r="10" spans="1:15" ht="15.75">
      <c r="A10" s="57" t="s">
        <v>10</v>
      </c>
      <c r="B10" t="s">
        <v>382</v>
      </c>
      <c r="C10" s="36" t="s">
        <v>10</v>
      </c>
      <c r="D10" s="37" t="s">
        <v>11</v>
      </c>
      <c r="E10" s="76">
        <f>+'2009 program exp'!V6</f>
        <v>6500021.21</v>
      </c>
      <c r="F10" s="76">
        <f>+'2009 program exp'!W6</f>
        <v>202904.81999999998</v>
      </c>
      <c r="G10" s="103">
        <f>+'2009 State Rev'!AO7</f>
        <v>4327414</v>
      </c>
      <c r="H10" s="76">
        <f t="shared" si="1"/>
        <v>2172607.21</v>
      </c>
      <c r="I10" s="76">
        <f t="shared" si="2"/>
        <v>2375512.03</v>
      </c>
      <c r="K10" s="76">
        <f>+'2010 program exp'!T6</f>
        <v>5700487.930000001</v>
      </c>
      <c r="L10" s="76">
        <f>+'2010 program exp'!U6</f>
        <v>215591.06</v>
      </c>
      <c r="M10" s="103">
        <f>+'2010 State Rev'!AQ7</f>
        <v>4429803</v>
      </c>
      <c r="N10" s="76">
        <f t="shared" si="0"/>
        <v>1270684.9300000006</v>
      </c>
      <c r="O10" s="76">
        <f t="shared" si="3"/>
        <v>1486275.9900000007</v>
      </c>
    </row>
    <row r="11" spans="1:15" ht="15.75">
      <c r="A11" s="57" t="s">
        <v>12</v>
      </c>
      <c r="B11" t="s">
        <v>384</v>
      </c>
      <c r="C11" s="36" t="s">
        <v>12</v>
      </c>
      <c r="D11" s="37" t="s">
        <v>13</v>
      </c>
      <c r="E11" s="76">
        <f>+'2009 program exp'!V7</f>
        <v>2933988.3</v>
      </c>
      <c r="F11" s="76">
        <f>+'2009 program exp'!W7</f>
        <v>125503.22000000004</v>
      </c>
      <c r="G11" s="103">
        <f>+'2009 State Rev'!AO8</f>
        <v>2572000</v>
      </c>
      <c r="H11" s="76">
        <f t="shared" si="1"/>
        <v>361988.2999999998</v>
      </c>
      <c r="I11" s="76">
        <f t="shared" si="2"/>
        <v>487491.51999999984</v>
      </c>
      <c r="K11" s="76">
        <f>+'2010 program exp'!T7</f>
        <v>2604442.7700000005</v>
      </c>
      <c r="L11" s="76">
        <f>+'2010 program exp'!U7</f>
        <v>58013.6</v>
      </c>
      <c r="M11" s="103">
        <f>+'2010 State Rev'!AQ8</f>
        <v>2761995</v>
      </c>
      <c r="N11" s="76">
        <f t="shared" si="0"/>
        <v>0</v>
      </c>
      <c r="O11" s="76">
        <f t="shared" si="3"/>
        <v>58013.6</v>
      </c>
    </row>
    <row r="12" spans="1:15" ht="15.75">
      <c r="A12" s="57" t="s">
        <v>14</v>
      </c>
      <c r="B12" t="s">
        <v>386</v>
      </c>
      <c r="C12" s="36" t="s">
        <v>14</v>
      </c>
      <c r="D12" s="37" t="s">
        <v>15</v>
      </c>
      <c r="E12" s="76">
        <f>+'2009 program exp'!V8</f>
        <v>9389334.919999998</v>
      </c>
      <c r="F12" s="76">
        <f>+'2009 program exp'!W8</f>
        <v>484783.8300000001</v>
      </c>
      <c r="G12" s="103">
        <f>+'2009 State Rev'!AO9</f>
        <v>7094803.37</v>
      </c>
      <c r="H12" s="76">
        <f t="shared" si="1"/>
        <v>2294531.549999998</v>
      </c>
      <c r="I12" s="76">
        <f t="shared" si="2"/>
        <v>2779315.379999998</v>
      </c>
      <c r="K12" s="76">
        <f>+'2010 program exp'!T8</f>
        <v>9190267.729999999</v>
      </c>
      <c r="L12" s="76">
        <f>+'2010 program exp'!U8</f>
        <v>429108.37</v>
      </c>
      <c r="M12" s="103">
        <f>+'2010 State Rev'!AQ9</f>
        <v>7353319.42</v>
      </c>
      <c r="N12" s="76">
        <f t="shared" si="0"/>
        <v>1836948.3099999987</v>
      </c>
      <c r="O12" s="76">
        <f t="shared" si="3"/>
        <v>2266056.679999999</v>
      </c>
    </row>
    <row r="13" spans="1:15" ht="15.75">
      <c r="A13" s="57" t="s">
        <v>16</v>
      </c>
      <c r="B13" t="s">
        <v>388</v>
      </c>
      <c r="C13" s="36" t="s">
        <v>16</v>
      </c>
      <c r="D13" s="37" t="s">
        <v>17</v>
      </c>
      <c r="E13" s="76">
        <f>+'2009 program exp'!V9</f>
        <v>15921198.920000002</v>
      </c>
      <c r="F13" s="76">
        <f>+'2009 program exp'!W9</f>
        <v>1060139.35</v>
      </c>
      <c r="G13" s="103">
        <f>+'2009 State Rev'!AO10</f>
        <v>8787484</v>
      </c>
      <c r="H13" s="76">
        <f t="shared" si="1"/>
        <v>7133714.920000002</v>
      </c>
      <c r="I13" s="76">
        <f t="shared" si="2"/>
        <v>8193854.270000001</v>
      </c>
      <c r="K13" s="76">
        <f>+'2010 program exp'!T9</f>
        <v>14248656.459999999</v>
      </c>
      <c r="L13" s="76">
        <f>+'2010 program exp'!U9</f>
        <v>1064790.56</v>
      </c>
      <c r="M13" s="103">
        <f>+'2010 State Rev'!AQ10</f>
        <v>9954949.04</v>
      </c>
      <c r="N13" s="76">
        <f t="shared" si="0"/>
        <v>4293707.42</v>
      </c>
      <c r="O13" s="76">
        <f t="shared" si="3"/>
        <v>5358497.98</v>
      </c>
    </row>
    <row r="14" spans="1:15" ht="15.75">
      <c r="A14" s="57" t="s">
        <v>18</v>
      </c>
      <c r="B14" t="s">
        <v>390</v>
      </c>
      <c r="C14" s="36" t="s">
        <v>18</v>
      </c>
      <c r="D14" s="37" t="s">
        <v>19</v>
      </c>
      <c r="E14" s="76">
        <f>+'2009 program exp'!V10</f>
        <v>2386273.0199999996</v>
      </c>
      <c r="F14" s="76">
        <f>+'2009 program exp'!W10</f>
        <v>91058.35</v>
      </c>
      <c r="G14" s="103">
        <f>+'2009 State Rev'!AO11</f>
        <v>1759985</v>
      </c>
      <c r="H14" s="76">
        <f t="shared" si="1"/>
        <v>626288.0199999996</v>
      </c>
      <c r="I14" s="76">
        <f t="shared" si="2"/>
        <v>717346.3699999995</v>
      </c>
      <c r="K14" s="76">
        <f>+'2010 program exp'!T10</f>
        <v>2131842.83</v>
      </c>
      <c r="L14" s="76">
        <f>+'2010 program exp'!U10</f>
        <v>41466.36000000001</v>
      </c>
      <c r="M14" s="103">
        <f>+'2010 State Rev'!AQ11</f>
        <v>2174891</v>
      </c>
      <c r="N14" s="76">
        <f t="shared" si="0"/>
        <v>0</v>
      </c>
      <c r="O14" s="76">
        <f t="shared" si="3"/>
        <v>41466.36000000001</v>
      </c>
    </row>
    <row r="15" spans="1:15" ht="15.75">
      <c r="A15" s="57" t="s">
        <v>20</v>
      </c>
      <c r="B15" t="s">
        <v>392</v>
      </c>
      <c r="C15" s="36" t="s">
        <v>20</v>
      </c>
      <c r="D15" s="37" t="s">
        <v>21</v>
      </c>
      <c r="E15" s="76">
        <f>+'2009 program exp'!V11</f>
        <v>2100188.9999999995</v>
      </c>
      <c r="F15" s="76">
        <f>+'2009 program exp'!W11</f>
        <v>35037.719999999994</v>
      </c>
      <c r="G15" s="103">
        <f>+'2009 State Rev'!AO12</f>
        <v>1992395</v>
      </c>
      <c r="H15" s="76">
        <f t="shared" si="1"/>
        <v>107793.99999999953</v>
      </c>
      <c r="I15" s="76">
        <f t="shared" si="2"/>
        <v>142831.71999999954</v>
      </c>
      <c r="K15" s="76">
        <f>+'2010 program exp'!T11</f>
        <v>1931174.5999999999</v>
      </c>
      <c r="L15" s="76">
        <f>+'2010 program exp'!U11</f>
        <v>34380.36</v>
      </c>
      <c r="M15" s="103">
        <f>+'2010 State Rev'!AQ12</f>
        <v>2153545</v>
      </c>
      <c r="N15" s="76">
        <f t="shared" si="0"/>
        <v>0</v>
      </c>
      <c r="O15" s="76">
        <f t="shared" si="3"/>
        <v>34380.36</v>
      </c>
    </row>
    <row r="16" spans="1:15" ht="15.75">
      <c r="A16" s="57" t="s">
        <v>22</v>
      </c>
      <c r="B16" t="s">
        <v>394</v>
      </c>
      <c r="C16" s="36" t="s">
        <v>22</v>
      </c>
      <c r="D16" s="37" t="s">
        <v>23</v>
      </c>
      <c r="E16" s="76">
        <f>+'2009 program exp'!V12</f>
        <v>19010979.669999987</v>
      </c>
      <c r="F16" s="76">
        <f>+'2009 program exp'!W12</f>
        <v>1110367.0799999991</v>
      </c>
      <c r="G16" s="103">
        <f>+'2009 State Rev'!AO13</f>
        <v>13235039</v>
      </c>
      <c r="H16" s="76">
        <f t="shared" si="1"/>
        <v>5775940.669999987</v>
      </c>
      <c r="I16" s="76">
        <f t="shared" si="2"/>
        <v>6886307.749999986</v>
      </c>
      <c r="K16" s="76">
        <f>+'2010 program exp'!T12</f>
        <v>17429831.399999995</v>
      </c>
      <c r="L16" s="76">
        <f>+'2010 program exp'!U12</f>
        <v>1003935.57</v>
      </c>
      <c r="M16" s="103">
        <f>+'2010 State Rev'!AQ13</f>
        <v>13340797.68</v>
      </c>
      <c r="N16" s="76">
        <f t="shared" si="0"/>
        <v>4089033.719999995</v>
      </c>
      <c r="O16" s="76">
        <f t="shared" si="3"/>
        <v>5092969.289999995</v>
      </c>
    </row>
    <row r="17" spans="1:15" ht="15.75">
      <c r="A17" s="57" t="s">
        <v>24</v>
      </c>
      <c r="B17" t="s">
        <v>396</v>
      </c>
      <c r="C17" s="36" t="s">
        <v>24</v>
      </c>
      <c r="D17" s="37" t="s">
        <v>25</v>
      </c>
      <c r="E17" s="76">
        <f>+'2009 program exp'!V13</f>
        <v>2209054.32</v>
      </c>
      <c r="F17" s="76">
        <f>+'2009 program exp'!W13</f>
        <v>44157.3</v>
      </c>
      <c r="G17" s="103">
        <f>+'2009 State Rev'!AO14</f>
        <v>2267675</v>
      </c>
      <c r="H17" s="76">
        <f t="shared" si="1"/>
        <v>0</v>
      </c>
      <c r="I17" s="76">
        <f t="shared" si="2"/>
        <v>44157.3</v>
      </c>
      <c r="K17" s="76">
        <f>+'2010 program exp'!T13</f>
        <v>1966637.2999999998</v>
      </c>
      <c r="L17" s="76">
        <f>+'2010 program exp'!U13</f>
        <v>44134.729999999996</v>
      </c>
      <c r="M17" s="103">
        <f>+'2010 State Rev'!AQ14</f>
        <v>2228839</v>
      </c>
      <c r="N17" s="76">
        <f t="shared" si="0"/>
        <v>0</v>
      </c>
      <c r="O17" s="76">
        <f t="shared" si="3"/>
        <v>44134.729999999996</v>
      </c>
    </row>
    <row r="18" spans="1:15" ht="15.75">
      <c r="A18" s="57" t="s">
        <v>26</v>
      </c>
      <c r="B18" t="s">
        <v>398</v>
      </c>
      <c r="C18" s="36" t="s">
        <v>26</v>
      </c>
      <c r="D18" s="37" t="s">
        <v>27</v>
      </c>
      <c r="E18" s="76">
        <f>+'2009 program exp'!V14</f>
        <v>1630807.9100000001</v>
      </c>
      <c r="F18" s="76">
        <f>+'2009 program exp'!W14</f>
        <v>27650.339999999997</v>
      </c>
      <c r="G18" s="103">
        <f>+'2009 State Rev'!AO15</f>
        <v>2158148</v>
      </c>
      <c r="H18" s="76">
        <f t="shared" si="1"/>
        <v>0</v>
      </c>
      <c r="I18" s="76">
        <f t="shared" si="2"/>
        <v>27650.339999999997</v>
      </c>
      <c r="K18" s="76">
        <f>+'2010 program exp'!T14</f>
        <v>1621232.85</v>
      </c>
      <c r="L18" s="76">
        <f>+'2010 program exp'!U14</f>
        <v>27865.4</v>
      </c>
      <c r="M18" s="103">
        <f>+'2010 State Rev'!AQ15</f>
        <v>2707330</v>
      </c>
      <c r="N18" s="76">
        <f t="shared" si="0"/>
        <v>0</v>
      </c>
      <c r="O18" s="76">
        <f t="shared" si="3"/>
        <v>27865.4</v>
      </c>
    </row>
    <row r="19" spans="1:15" ht="15.75">
      <c r="A19" s="57" t="s">
        <v>28</v>
      </c>
      <c r="B19" t="s">
        <v>400</v>
      </c>
      <c r="C19" s="36" t="s">
        <v>28</v>
      </c>
      <c r="D19" s="37" t="s">
        <v>29</v>
      </c>
      <c r="E19" s="76">
        <f>+'2009 program exp'!V15</f>
        <v>1240386.9400000002</v>
      </c>
      <c r="F19" s="76">
        <f>+'2009 program exp'!W15</f>
        <v>16826.510000000002</v>
      </c>
      <c r="G19" s="103">
        <f>+'2009 State Rev'!AO16</f>
        <v>1132388</v>
      </c>
      <c r="H19" s="76">
        <f t="shared" si="1"/>
        <v>107998.94000000018</v>
      </c>
      <c r="I19" s="76">
        <f t="shared" si="2"/>
        <v>124825.45000000019</v>
      </c>
      <c r="K19" s="76">
        <f>+'2010 program exp'!T15</f>
        <v>1183614.66</v>
      </c>
      <c r="L19" s="76">
        <f>+'2010 program exp'!U15</f>
        <v>38297.68</v>
      </c>
      <c r="M19" s="103">
        <f>+'2010 State Rev'!AQ16</f>
        <v>1227637</v>
      </c>
      <c r="N19" s="76">
        <f t="shared" si="0"/>
        <v>0</v>
      </c>
      <c r="O19" s="76">
        <f t="shared" si="3"/>
        <v>38297.68</v>
      </c>
    </row>
    <row r="20" spans="1:15" ht="15.75">
      <c r="A20" s="57" t="s">
        <v>30</v>
      </c>
      <c r="B20" t="s">
        <v>402</v>
      </c>
      <c r="C20" s="36" t="s">
        <v>30</v>
      </c>
      <c r="D20" s="37" t="s">
        <v>31</v>
      </c>
      <c r="E20" s="76">
        <f>+'2009 program exp'!V16</f>
        <v>3091439.279999999</v>
      </c>
      <c r="F20" s="76">
        <f>+'2009 program exp'!W16</f>
        <v>135886.22999999998</v>
      </c>
      <c r="G20" s="103">
        <f>+'2009 State Rev'!AO17</f>
        <v>2579339</v>
      </c>
      <c r="H20" s="76">
        <f t="shared" si="1"/>
        <v>512100.27999999886</v>
      </c>
      <c r="I20" s="76">
        <f t="shared" si="2"/>
        <v>647986.5099999988</v>
      </c>
      <c r="K20" s="76">
        <f>+'2010 program exp'!T16</f>
        <v>2848994.6</v>
      </c>
      <c r="L20" s="76">
        <f>+'2010 program exp'!U16</f>
        <v>131311.33</v>
      </c>
      <c r="M20" s="103">
        <f>+'2010 State Rev'!AQ17</f>
        <v>3534856</v>
      </c>
      <c r="N20" s="76">
        <f t="shared" si="0"/>
        <v>0</v>
      </c>
      <c r="O20" s="76">
        <f t="shared" si="3"/>
        <v>131311.33</v>
      </c>
    </row>
    <row r="21" spans="1:15" ht="15.75">
      <c r="A21" s="57" t="s">
        <v>32</v>
      </c>
      <c r="B21" t="s">
        <v>404</v>
      </c>
      <c r="C21" s="36" t="s">
        <v>32</v>
      </c>
      <c r="D21" s="37" t="s">
        <v>33</v>
      </c>
      <c r="E21" s="76">
        <f>+'2009 program exp'!V17</f>
        <v>6397165.040000004</v>
      </c>
      <c r="F21" s="76">
        <f>+'2009 program exp'!W17</f>
        <v>136635.2800000001</v>
      </c>
      <c r="G21" s="103">
        <f>+'2009 State Rev'!AO18</f>
        <v>5900115</v>
      </c>
      <c r="H21" s="76">
        <f t="shared" si="1"/>
        <v>497050.04000000376</v>
      </c>
      <c r="I21" s="76">
        <f t="shared" si="2"/>
        <v>633685.3200000038</v>
      </c>
      <c r="K21" s="76">
        <f>+'2010 program exp'!T17</f>
        <v>6032120.33</v>
      </c>
      <c r="L21" s="76">
        <f>+'2010 program exp'!U17</f>
        <v>101105.53</v>
      </c>
      <c r="M21" s="103">
        <f>+'2010 State Rev'!AQ18</f>
        <v>6149984</v>
      </c>
      <c r="N21" s="76">
        <f t="shared" si="0"/>
        <v>0</v>
      </c>
      <c r="O21" s="76">
        <f t="shared" si="3"/>
        <v>101105.53</v>
      </c>
    </row>
    <row r="22" spans="1:15" ht="15.75">
      <c r="A22" s="57" t="s">
        <v>34</v>
      </c>
      <c r="B22" t="s">
        <v>406</v>
      </c>
      <c r="C22" s="36" t="s">
        <v>34</v>
      </c>
      <c r="D22" s="37" t="s">
        <v>35</v>
      </c>
      <c r="E22" s="76">
        <f>+'2009 program exp'!V18</f>
        <v>2296161.2699999996</v>
      </c>
      <c r="F22" s="76">
        <f>+'2009 program exp'!W18</f>
        <v>101642.43000000001</v>
      </c>
      <c r="G22" s="103">
        <f>+'2009 State Rev'!AO19</f>
        <v>1474239</v>
      </c>
      <c r="H22" s="76">
        <f t="shared" si="1"/>
        <v>821922.2699999996</v>
      </c>
      <c r="I22" s="76">
        <f t="shared" si="2"/>
        <v>923564.6999999996</v>
      </c>
      <c r="K22" s="76">
        <f>+'2010 program exp'!T18</f>
        <v>2187925.59</v>
      </c>
      <c r="L22" s="76">
        <f>+'2010 program exp'!U18</f>
        <v>98325.8</v>
      </c>
      <c r="M22" s="103">
        <f>+'2010 State Rev'!AQ19</f>
        <v>1820669</v>
      </c>
      <c r="N22" s="76">
        <f t="shared" si="0"/>
        <v>367256.58999999985</v>
      </c>
      <c r="O22" s="76">
        <f t="shared" si="3"/>
        <v>465582.38999999984</v>
      </c>
    </row>
    <row r="23" spans="1:15" ht="15.75">
      <c r="A23" s="57" t="s">
        <v>36</v>
      </c>
      <c r="B23" t="s">
        <v>408</v>
      </c>
      <c r="C23" s="36" t="s">
        <v>36</v>
      </c>
      <c r="D23" s="37" t="s">
        <v>37</v>
      </c>
      <c r="E23" s="76">
        <f>+'2009 program exp'!V19</f>
        <v>1964823.6900000004</v>
      </c>
      <c r="F23" s="76">
        <f>+'2009 program exp'!W19</f>
        <v>140586.44000000003</v>
      </c>
      <c r="G23" s="103">
        <f>+'2009 State Rev'!AO20</f>
        <v>1929323</v>
      </c>
      <c r="H23" s="76">
        <f t="shared" si="1"/>
        <v>35500.69000000041</v>
      </c>
      <c r="I23" s="76">
        <f t="shared" si="2"/>
        <v>176087.13000000044</v>
      </c>
      <c r="K23" s="76">
        <f>+'2010 program exp'!T19</f>
        <v>1975757.0800000005</v>
      </c>
      <c r="L23" s="76">
        <f>+'2010 program exp'!U19</f>
        <v>144142.6</v>
      </c>
      <c r="M23" s="103">
        <f>+'2010 State Rev'!AQ20</f>
        <v>2254340.07</v>
      </c>
      <c r="N23" s="76">
        <f t="shared" si="0"/>
        <v>0</v>
      </c>
      <c r="O23" s="76">
        <f t="shared" si="3"/>
        <v>144142.6</v>
      </c>
    </row>
    <row r="24" spans="1:15" ht="15.75">
      <c r="A24" s="57" t="s">
        <v>38</v>
      </c>
      <c r="B24" t="s">
        <v>410</v>
      </c>
      <c r="C24" s="36" t="s">
        <v>38</v>
      </c>
      <c r="D24" s="37" t="s">
        <v>39</v>
      </c>
      <c r="E24" s="76">
        <f>+'2009 program exp'!V20</f>
        <v>520609.97</v>
      </c>
      <c r="F24" s="76">
        <f>+'2009 program exp'!W20</f>
        <v>12339.019999999999</v>
      </c>
      <c r="G24" s="103">
        <f>+'2009 State Rev'!AO21</f>
        <v>421745.23</v>
      </c>
      <c r="H24" s="76">
        <f t="shared" si="1"/>
        <v>98864.73999999999</v>
      </c>
      <c r="I24" s="76">
        <f t="shared" si="2"/>
        <v>111203.76</v>
      </c>
      <c r="K24" s="76">
        <f>+'2010 program exp'!T20</f>
        <v>425232.55</v>
      </c>
      <c r="L24" s="76">
        <f>+'2010 program exp'!U20</f>
        <v>9954.67</v>
      </c>
      <c r="M24" s="103">
        <f>+'2010 State Rev'!AQ21</f>
        <v>369694.74</v>
      </c>
      <c r="N24" s="76">
        <f t="shared" si="0"/>
        <v>55537.81</v>
      </c>
      <c r="O24" s="76">
        <f t="shared" si="3"/>
        <v>65492.479999999996</v>
      </c>
    </row>
    <row r="25" spans="1:15" ht="15.75">
      <c r="A25" s="57" t="s">
        <v>40</v>
      </c>
      <c r="B25" t="s">
        <v>412</v>
      </c>
      <c r="C25" s="36" t="s">
        <v>40</v>
      </c>
      <c r="D25" s="37" t="s">
        <v>41</v>
      </c>
      <c r="E25" s="76">
        <f>+'2009 program exp'!V21</f>
        <v>6580240.86</v>
      </c>
      <c r="F25" s="76">
        <f>+'2009 program exp'!W21</f>
        <v>408499.45000000007</v>
      </c>
      <c r="G25" s="103">
        <f>+'2009 State Rev'!AO22</f>
        <v>3961742.28</v>
      </c>
      <c r="H25" s="76">
        <f t="shared" si="1"/>
        <v>2618498.5800000005</v>
      </c>
      <c r="I25" s="76">
        <f t="shared" si="2"/>
        <v>3026998.0300000007</v>
      </c>
      <c r="K25" s="76">
        <f>+'2010 program exp'!T21</f>
        <v>6296991.06</v>
      </c>
      <c r="L25" s="76">
        <f>+'2010 program exp'!U21</f>
        <v>349764.35</v>
      </c>
      <c r="M25" s="103">
        <f>+'2010 State Rev'!AQ22</f>
        <v>5142913.79</v>
      </c>
      <c r="N25" s="76">
        <f t="shared" si="0"/>
        <v>1154077.2699999996</v>
      </c>
      <c r="O25" s="76">
        <f t="shared" si="3"/>
        <v>1503841.6199999996</v>
      </c>
    </row>
    <row r="26" spans="1:15" ht="15.75">
      <c r="A26" s="57" t="s">
        <v>42</v>
      </c>
      <c r="B26" t="s">
        <v>414</v>
      </c>
      <c r="C26" s="36" t="s">
        <v>42</v>
      </c>
      <c r="D26" s="37" t="s">
        <v>43</v>
      </c>
      <c r="E26" s="76">
        <f>+'2009 program exp'!V22</f>
        <v>1141088.37</v>
      </c>
      <c r="F26" s="76">
        <f>+'2009 program exp'!W22</f>
        <v>12674.039999999999</v>
      </c>
      <c r="G26" s="103">
        <f>+'2009 State Rev'!AO23</f>
        <v>1285428</v>
      </c>
      <c r="H26" s="76">
        <f t="shared" si="1"/>
        <v>0</v>
      </c>
      <c r="I26" s="76">
        <f t="shared" si="2"/>
        <v>12674.039999999999</v>
      </c>
      <c r="K26" s="76">
        <f>+'2010 program exp'!T22</f>
        <v>1174424.7</v>
      </c>
      <c r="L26" s="76">
        <f>+'2010 program exp'!U22</f>
        <v>11690.21</v>
      </c>
      <c r="M26" s="103">
        <f>+'2010 State Rev'!AQ23</f>
        <v>1383587</v>
      </c>
      <c r="N26" s="76">
        <f t="shared" si="0"/>
        <v>0</v>
      </c>
      <c r="O26" s="76">
        <f t="shared" si="3"/>
        <v>11690.21</v>
      </c>
    </row>
    <row r="27" spans="1:15" ht="15.75">
      <c r="A27" s="57" t="s">
        <v>44</v>
      </c>
      <c r="B27" t="s">
        <v>416</v>
      </c>
      <c r="C27" s="36" t="s">
        <v>44</v>
      </c>
      <c r="D27" s="37" t="s">
        <v>45</v>
      </c>
      <c r="E27" s="76">
        <f>+'2009 program exp'!V23</f>
        <v>13569749.330000013</v>
      </c>
      <c r="F27" s="76">
        <f>+'2009 program exp'!W23</f>
        <v>596613.3600000005</v>
      </c>
      <c r="G27" s="103">
        <f>+'2009 State Rev'!AO24</f>
        <v>9524512</v>
      </c>
      <c r="H27" s="76">
        <f t="shared" si="1"/>
        <v>4045237.330000013</v>
      </c>
      <c r="I27" s="76">
        <f t="shared" si="2"/>
        <v>4641850.690000013</v>
      </c>
      <c r="K27" s="76">
        <f>+'2010 program exp'!T23</f>
        <v>11585301.049999999</v>
      </c>
      <c r="L27" s="76">
        <f>+'2010 program exp'!U23</f>
        <v>462004</v>
      </c>
      <c r="M27" s="103">
        <f>+'2010 State Rev'!AQ24</f>
        <v>11595469</v>
      </c>
      <c r="N27" s="76">
        <f t="shared" si="0"/>
        <v>0</v>
      </c>
      <c r="O27" s="76">
        <f t="shared" si="3"/>
        <v>462004</v>
      </c>
    </row>
    <row r="28" spans="1:15" ht="15.75">
      <c r="A28" s="57" t="s">
        <v>46</v>
      </c>
      <c r="B28" t="s">
        <v>418</v>
      </c>
      <c r="C28" s="36" t="s">
        <v>46</v>
      </c>
      <c r="D28" s="37" t="s">
        <v>47</v>
      </c>
      <c r="E28" s="76">
        <f>+'2009 program exp'!V24</f>
        <v>10879166.110000001</v>
      </c>
      <c r="F28" s="76">
        <f>+'2009 program exp'!W24</f>
        <v>450889.43000000005</v>
      </c>
      <c r="G28" s="103">
        <f>+'2009 State Rev'!AO25</f>
        <v>9088328.74</v>
      </c>
      <c r="H28" s="76">
        <f t="shared" si="1"/>
        <v>1790837.370000001</v>
      </c>
      <c r="I28" s="76">
        <f t="shared" si="2"/>
        <v>2241726.800000001</v>
      </c>
      <c r="K28" s="76">
        <f>+'2010 program exp'!T24</f>
        <v>10706247.299999999</v>
      </c>
      <c r="L28" s="76">
        <f>+'2010 program exp'!U24</f>
        <v>427769.43</v>
      </c>
      <c r="M28" s="103">
        <f>+'2010 State Rev'!AQ25</f>
        <v>10050310</v>
      </c>
      <c r="N28" s="76">
        <f t="shared" si="0"/>
        <v>655937.2999999989</v>
      </c>
      <c r="O28" s="76">
        <f t="shared" si="3"/>
        <v>1083706.7299999988</v>
      </c>
    </row>
    <row r="29" spans="1:15" ht="15.75">
      <c r="A29" s="57" t="s">
        <v>48</v>
      </c>
      <c r="B29" t="s">
        <v>420</v>
      </c>
      <c r="C29" s="36" t="s">
        <v>48</v>
      </c>
      <c r="D29" s="37" t="s">
        <v>49</v>
      </c>
      <c r="E29" s="76">
        <f>+'2009 program exp'!V25</f>
        <v>862255.93</v>
      </c>
      <c r="F29" s="76">
        <f>+'2009 program exp'!W25</f>
        <v>19055.66</v>
      </c>
      <c r="G29" s="103">
        <f>+'2009 State Rev'!AO26</f>
        <v>481761.35</v>
      </c>
      <c r="H29" s="76">
        <f t="shared" si="1"/>
        <v>380494.5800000001</v>
      </c>
      <c r="I29" s="76">
        <f t="shared" si="2"/>
        <v>399550.24000000005</v>
      </c>
      <c r="K29" s="76">
        <f>+'2010 program exp'!T25</f>
        <v>773363.66</v>
      </c>
      <c r="L29" s="76">
        <f>+'2010 program exp'!U25</f>
        <v>18265</v>
      </c>
      <c r="M29" s="103">
        <f>+'2010 State Rev'!AQ26</f>
        <v>519312</v>
      </c>
      <c r="N29" s="76">
        <f t="shared" si="0"/>
        <v>254051.66000000003</v>
      </c>
      <c r="O29" s="76">
        <f t="shared" si="3"/>
        <v>272316.66000000003</v>
      </c>
    </row>
    <row r="30" spans="1:15" ht="15.75">
      <c r="A30" s="57" t="s">
        <v>50</v>
      </c>
      <c r="B30" t="s">
        <v>422</v>
      </c>
      <c r="C30" s="36" t="s">
        <v>50</v>
      </c>
      <c r="D30" s="37" t="s">
        <v>51</v>
      </c>
      <c r="E30" s="76">
        <f>+'2009 program exp'!V26</f>
        <v>30651249.910000004</v>
      </c>
      <c r="F30" s="76">
        <f>+'2009 program exp'!W26</f>
        <v>0</v>
      </c>
      <c r="G30" s="103">
        <f>+'2009 State Rev'!AO27</f>
        <v>18633077.2</v>
      </c>
      <c r="H30" s="76">
        <f t="shared" si="1"/>
        <v>12018172.710000005</v>
      </c>
      <c r="I30" s="76">
        <f t="shared" si="2"/>
        <v>12018172.710000005</v>
      </c>
      <c r="K30" s="76">
        <f>+'2010 program exp'!T26</f>
        <v>29692799.990000002</v>
      </c>
      <c r="L30" s="76">
        <f>+'2010 program exp'!U26</f>
        <v>0</v>
      </c>
      <c r="M30" s="103">
        <f>+'2010 State Rev'!AQ27</f>
        <v>21129087.03</v>
      </c>
      <c r="N30" s="76">
        <f t="shared" si="0"/>
        <v>8563712.96</v>
      </c>
      <c r="O30" s="76">
        <f t="shared" si="3"/>
        <v>8563712.96</v>
      </c>
    </row>
    <row r="31" spans="1:15" ht="15.75">
      <c r="A31" s="57" t="s">
        <v>52</v>
      </c>
      <c r="B31" t="s">
        <v>424</v>
      </c>
      <c r="C31" s="36" t="s">
        <v>52</v>
      </c>
      <c r="D31" s="37" t="s">
        <v>53</v>
      </c>
      <c r="E31" s="76">
        <f>+'2009 program exp'!V27</f>
        <v>502983.7</v>
      </c>
      <c r="F31" s="76">
        <f>+'2009 program exp'!W27</f>
        <v>9917.57</v>
      </c>
      <c r="G31" s="103">
        <f>+'2009 State Rev'!AO28</f>
        <v>526599</v>
      </c>
      <c r="H31" s="76">
        <f t="shared" si="1"/>
        <v>0</v>
      </c>
      <c r="I31" s="76">
        <f t="shared" si="2"/>
        <v>9917.57</v>
      </c>
      <c r="K31" s="76">
        <f>+'2010 program exp'!T27</f>
        <v>597918.86</v>
      </c>
      <c r="L31" s="76">
        <f>+'2010 program exp'!U27</f>
        <v>11734.95</v>
      </c>
      <c r="M31" s="103">
        <f>+'2010 State Rev'!AQ28</f>
        <v>571310</v>
      </c>
      <c r="N31" s="76">
        <f t="shared" si="0"/>
        <v>26608.859999999986</v>
      </c>
      <c r="O31" s="76">
        <f t="shared" si="3"/>
        <v>38343.80999999998</v>
      </c>
    </row>
    <row r="32" spans="1:15" ht="15.75">
      <c r="A32" s="57" t="s">
        <v>54</v>
      </c>
      <c r="B32" t="s">
        <v>426</v>
      </c>
      <c r="C32" s="36" t="s">
        <v>54</v>
      </c>
      <c r="D32" s="37" t="s">
        <v>55</v>
      </c>
      <c r="E32" s="76">
        <f>+'2009 program exp'!V28</f>
        <v>3051902.0500000003</v>
      </c>
      <c r="F32" s="76">
        <f>+'2009 program exp'!W28</f>
        <v>7322.71</v>
      </c>
      <c r="G32" s="103">
        <f>+'2009 State Rev'!AO29</f>
        <v>2145207</v>
      </c>
      <c r="H32" s="76">
        <f t="shared" si="1"/>
        <v>906695.0500000003</v>
      </c>
      <c r="I32" s="76">
        <f t="shared" si="2"/>
        <v>914017.7600000002</v>
      </c>
      <c r="K32" s="76">
        <f>+'2010 program exp'!T28</f>
        <v>2547476.04</v>
      </c>
      <c r="L32" s="76">
        <f>+'2010 program exp'!U28</f>
        <v>103119.59</v>
      </c>
      <c r="M32" s="103">
        <f>+'2010 State Rev'!AQ29</f>
        <v>2257274</v>
      </c>
      <c r="N32" s="76">
        <f t="shared" si="0"/>
        <v>290202.04000000004</v>
      </c>
      <c r="O32" s="76">
        <f t="shared" si="3"/>
        <v>393321.63</v>
      </c>
    </row>
    <row r="33" spans="1:15" ht="15.75">
      <c r="A33" s="57" t="s">
        <v>56</v>
      </c>
      <c r="B33" t="s">
        <v>428</v>
      </c>
      <c r="C33" s="36" t="s">
        <v>56</v>
      </c>
      <c r="D33" s="37" t="s">
        <v>57</v>
      </c>
      <c r="E33" s="76">
        <f>+'2009 program exp'!V29</f>
        <v>31685821.809999984</v>
      </c>
      <c r="F33" s="76">
        <f>+'2009 program exp'!W29</f>
        <v>2995932.530000001</v>
      </c>
      <c r="G33" s="103">
        <f>+'2009 State Rev'!AO30</f>
        <v>20586206</v>
      </c>
      <c r="H33" s="76">
        <f t="shared" si="1"/>
        <v>11099615.809999984</v>
      </c>
      <c r="I33" s="76">
        <f t="shared" si="2"/>
        <v>14095548.339999985</v>
      </c>
      <c r="K33" s="76">
        <f>+'2010 program exp'!T29</f>
        <v>26428959.33</v>
      </c>
      <c r="L33" s="76">
        <f>+'2010 program exp'!U29</f>
        <v>2807869.97</v>
      </c>
      <c r="M33" s="103">
        <f>+'2010 State Rev'!AQ30</f>
        <v>22465050</v>
      </c>
      <c r="N33" s="76">
        <f t="shared" si="0"/>
        <v>3963909.329999998</v>
      </c>
      <c r="O33" s="76">
        <f t="shared" si="3"/>
        <v>6771779.299999999</v>
      </c>
    </row>
    <row r="34" spans="1:15" ht="15.75">
      <c r="A34" s="57" t="s">
        <v>58</v>
      </c>
      <c r="B34" t="s">
        <v>430</v>
      </c>
      <c r="C34" s="36" t="s">
        <v>58</v>
      </c>
      <c r="D34" s="37" t="s">
        <v>59</v>
      </c>
      <c r="E34" s="76">
        <f>+'2009 program exp'!V30</f>
        <v>13717883.620000008</v>
      </c>
      <c r="F34" s="76">
        <f>+'2009 program exp'!W30</f>
        <v>790171.7100000001</v>
      </c>
      <c r="G34" s="103">
        <f>+'2009 State Rev'!AO31</f>
        <v>7718583</v>
      </c>
      <c r="H34" s="76">
        <f t="shared" si="1"/>
        <v>5999300.6200000085</v>
      </c>
      <c r="I34" s="76">
        <f t="shared" si="2"/>
        <v>6789472.330000008</v>
      </c>
      <c r="K34" s="76">
        <f>+'2010 program exp'!T30</f>
        <v>12778447.69</v>
      </c>
      <c r="L34" s="76">
        <f>+'2010 program exp'!U30</f>
        <v>793285.31</v>
      </c>
      <c r="M34" s="103">
        <f>+'2010 State Rev'!AQ31</f>
        <v>8479111</v>
      </c>
      <c r="N34" s="76">
        <f t="shared" si="0"/>
        <v>4299336.6899999995</v>
      </c>
      <c r="O34" s="76">
        <f t="shared" si="3"/>
        <v>5092622</v>
      </c>
    </row>
    <row r="35" spans="1:15" ht="15.75">
      <c r="A35" s="57" t="s">
        <v>60</v>
      </c>
      <c r="B35" t="s">
        <v>432</v>
      </c>
      <c r="C35" s="36" t="s">
        <v>60</v>
      </c>
      <c r="D35" s="37" t="s">
        <v>61</v>
      </c>
      <c r="E35" s="76">
        <f>+'2009 program exp'!V31</f>
        <v>178190.80000000002</v>
      </c>
      <c r="F35" s="76">
        <f>+'2009 program exp'!W31</f>
        <v>2858.4999999999995</v>
      </c>
      <c r="G35" s="103">
        <f>+'2009 State Rev'!AO32</f>
        <v>3438</v>
      </c>
      <c r="H35" s="76">
        <f t="shared" si="1"/>
        <v>174752.80000000002</v>
      </c>
      <c r="I35" s="76">
        <f t="shared" si="2"/>
        <v>177611.30000000002</v>
      </c>
      <c r="K35" s="76">
        <f>+'2010 program exp'!T31</f>
        <v>183229.71000000002</v>
      </c>
      <c r="L35" s="76">
        <f>+'2010 program exp'!U31</f>
        <v>3334.6899999999996</v>
      </c>
      <c r="M35" s="103">
        <f>+'2010 State Rev'!AQ32</f>
        <v>245828</v>
      </c>
      <c r="N35" s="76">
        <f t="shared" si="0"/>
        <v>0</v>
      </c>
      <c r="O35" s="76">
        <f t="shared" si="3"/>
        <v>3334.6899999999996</v>
      </c>
    </row>
    <row r="36" spans="1:15" ht="15.75">
      <c r="A36" s="57" t="s">
        <v>62</v>
      </c>
      <c r="B36" t="s">
        <v>434</v>
      </c>
      <c r="C36" s="36" t="s">
        <v>62</v>
      </c>
      <c r="D36" s="37" t="s">
        <v>63</v>
      </c>
      <c r="E36" s="76">
        <f>+'2009 program exp'!V32</f>
        <v>35552478.19000002</v>
      </c>
      <c r="F36" s="76">
        <f>+'2009 program exp'!W32</f>
        <v>4208228.660000002</v>
      </c>
      <c r="G36" s="103">
        <f>+'2009 State Rev'!AO33</f>
        <v>22197232</v>
      </c>
      <c r="H36" s="76">
        <f t="shared" si="1"/>
        <v>13355246.19000002</v>
      </c>
      <c r="I36" s="76">
        <f t="shared" si="2"/>
        <v>17563474.850000024</v>
      </c>
      <c r="K36" s="76">
        <f>+'2010 program exp'!T32</f>
        <v>37450467.64</v>
      </c>
      <c r="L36" s="76">
        <f>+'2010 program exp'!U32</f>
        <v>3847431.5399999996</v>
      </c>
      <c r="M36" s="103">
        <f>+'2010 State Rev'!AQ33</f>
        <v>25013197</v>
      </c>
      <c r="N36" s="76">
        <f t="shared" si="0"/>
        <v>12437270.64</v>
      </c>
      <c r="O36" s="76">
        <f t="shared" si="3"/>
        <v>16284702.18</v>
      </c>
    </row>
    <row r="37" spans="1:15" ht="15.75">
      <c r="A37" s="57" t="s">
        <v>64</v>
      </c>
      <c r="B37" t="s">
        <v>436</v>
      </c>
      <c r="C37" s="36" t="s">
        <v>64</v>
      </c>
      <c r="D37" s="37" t="s">
        <v>65</v>
      </c>
      <c r="E37" s="76">
        <f>+'2009 program exp'!V33</f>
        <v>1210607.31</v>
      </c>
      <c r="F37" s="76">
        <f>+'2009 program exp'!W33</f>
        <v>25210.56</v>
      </c>
      <c r="G37" s="103">
        <f>+'2009 State Rev'!AO34</f>
        <v>1291568</v>
      </c>
      <c r="H37" s="76">
        <f t="shared" si="1"/>
        <v>0</v>
      </c>
      <c r="I37" s="76">
        <f t="shared" si="2"/>
        <v>25210.56</v>
      </c>
      <c r="K37" s="76">
        <f>+'2010 program exp'!T33</f>
        <v>973089.4099999999</v>
      </c>
      <c r="L37" s="76">
        <f>+'2010 program exp'!U33</f>
        <v>370.62</v>
      </c>
      <c r="M37" s="103">
        <f>+'2010 State Rev'!AQ34</f>
        <v>1205953</v>
      </c>
      <c r="N37" s="76">
        <f t="shared" si="0"/>
        <v>0</v>
      </c>
      <c r="O37" s="76">
        <f t="shared" si="3"/>
        <v>370.62</v>
      </c>
    </row>
    <row r="38" spans="1:15" ht="15.75">
      <c r="A38" s="57" t="s">
        <v>66</v>
      </c>
      <c r="B38" t="s">
        <v>438</v>
      </c>
      <c r="C38" s="36" t="s">
        <v>66</v>
      </c>
      <c r="D38" s="37" t="s">
        <v>67</v>
      </c>
      <c r="E38" s="76">
        <f>+'2009 program exp'!V34</f>
        <v>106677482.09</v>
      </c>
      <c r="F38" s="76">
        <f>+'2009 program exp'!W34</f>
        <v>12701002.940000001</v>
      </c>
      <c r="G38" s="103">
        <f>+'2009 State Rev'!AO35</f>
        <v>57415267</v>
      </c>
      <c r="H38" s="76">
        <f t="shared" si="1"/>
        <v>49262215.09</v>
      </c>
      <c r="I38" s="76">
        <f t="shared" si="2"/>
        <v>61963218.03</v>
      </c>
      <c r="J38" s="70"/>
      <c r="K38" s="76">
        <f>+'2010 program exp'!T34</f>
        <v>98618719.32</v>
      </c>
      <c r="L38" s="76">
        <f>+'2010 program exp'!U34</f>
        <v>9142758.49</v>
      </c>
      <c r="M38" s="103">
        <f>+'2010 State Rev'!AQ35</f>
        <v>64152283</v>
      </c>
      <c r="N38" s="76">
        <f t="shared" si="0"/>
        <v>34466436.31999999</v>
      </c>
      <c r="O38" s="76">
        <f t="shared" si="3"/>
        <v>43609194.809999995</v>
      </c>
    </row>
    <row r="39" spans="1:15" ht="15.75">
      <c r="A39" s="57" t="s">
        <v>68</v>
      </c>
      <c r="B39" t="s">
        <v>440</v>
      </c>
      <c r="C39" s="36" t="s">
        <v>68</v>
      </c>
      <c r="D39" s="37" t="s">
        <v>69</v>
      </c>
      <c r="E39" s="76">
        <f>+'2009 program exp'!V35</f>
        <v>5613550.609999999</v>
      </c>
      <c r="F39" s="76">
        <f>+'2009 program exp'!W35</f>
        <v>124712.7</v>
      </c>
      <c r="G39" s="103">
        <f>+'2009 State Rev'!AO36</f>
        <v>4152883.88</v>
      </c>
      <c r="H39" s="76">
        <f t="shared" si="1"/>
        <v>1460666.7299999995</v>
      </c>
      <c r="I39" s="76">
        <f t="shared" si="2"/>
        <v>1585379.4299999995</v>
      </c>
      <c r="K39" s="76">
        <f>+'2010 program exp'!T35</f>
        <v>5011741.4799999995</v>
      </c>
      <c r="L39" s="76">
        <f>+'2010 program exp'!U35</f>
        <v>36850.26</v>
      </c>
      <c r="M39" s="103">
        <f>+'2010 State Rev'!AQ36</f>
        <v>4406168.08</v>
      </c>
      <c r="N39" s="76">
        <f t="shared" si="0"/>
        <v>605573.3999999994</v>
      </c>
      <c r="O39" s="76">
        <f t="shared" si="3"/>
        <v>642423.6599999995</v>
      </c>
    </row>
    <row r="40" spans="1:15" ht="15.75">
      <c r="A40" s="57" t="s">
        <v>70</v>
      </c>
      <c r="B40" t="s">
        <v>442</v>
      </c>
      <c r="C40" s="36" t="s">
        <v>70</v>
      </c>
      <c r="D40" s="37" t="s">
        <v>71</v>
      </c>
      <c r="E40" s="76">
        <f>+'2009 program exp'!V36</f>
        <v>6795057.9399999995</v>
      </c>
      <c r="F40" s="76">
        <f>+'2009 program exp'!W36</f>
        <v>203371.68000000002</v>
      </c>
      <c r="G40" s="103">
        <f>+'2009 State Rev'!AO37</f>
        <v>5894404</v>
      </c>
      <c r="H40" s="76">
        <f t="shared" si="1"/>
        <v>900653.9399999995</v>
      </c>
      <c r="I40" s="76">
        <f t="shared" si="2"/>
        <v>1104025.6199999994</v>
      </c>
      <c r="K40" s="76">
        <f>+'2010 program exp'!T36</f>
        <v>6780617.35</v>
      </c>
      <c r="L40" s="76">
        <f>+'2010 program exp'!U36</f>
        <v>183386.59000000003</v>
      </c>
      <c r="M40" s="103">
        <f>+'2010 State Rev'!AQ37</f>
        <v>6791369</v>
      </c>
      <c r="N40" s="76">
        <f t="shared" si="0"/>
        <v>0</v>
      </c>
      <c r="O40" s="76">
        <f t="shared" si="3"/>
        <v>183386.59000000003</v>
      </c>
    </row>
    <row r="41" spans="1:15" ht="15.75">
      <c r="A41" s="57" t="s">
        <v>72</v>
      </c>
      <c r="B41" t="s">
        <v>444</v>
      </c>
      <c r="C41" s="36" t="s">
        <v>72</v>
      </c>
      <c r="D41" s="37" t="s">
        <v>73</v>
      </c>
      <c r="E41" s="76">
        <f>+'2009 program exp'!V37</f>
        <v>12429440.629999999</v>
      </c>
      <c r="F41" s="76">
        <f>+'2009 program exp'!W37</f>
        <v>848698.27</v>
      </c>
      <c r="G41" s="103">
        <f>+'2009 State Rev'!AO38</f>
        <v>8143337</v>
      </c>
      <c r="H41" s="76">
        <f t="shared" si="1"/>
        <v>4286103.629999999</v>
      </c>
      <c r="I41" s="76">
        <f t="shared" si="2"/>
        <v>5134801.8999999985</v>
      </c>
      <c r="K41" s="76">
        <f>+'2010 program exp'!T37</f>
        <v>11660225.48</v>
      </c>
      <c r="L41" s="76">
        <f>+'2010 program exp'!U37</f>
        <v>873142.6299999999</v>
      </c>
      <c r="M41" s="103">
        <f>+'2010 State Rev'!AQ38</f>
        <v>8666990</v>
      </c>
      <c r="N41" s="76">
        <f t="shared" si="0"/>
        <v>2993235.4800000004</v>
      </c>
      <c r="O41" s="76">
        <f t="shared" si="3"/>
        <v>3866378.1100000003</v>
      </c>
    </row>
    <row r="42" spans="1:15" ht="15.75">
      <c r="A42" s="57" t="s">
        <v>74</v>
      </c>
      <c r="B42" t="s">
        <v>446</v>
      </c>
      <c r="C42" s="36" t="s">
        <v>74</v>
      </c>
      <c r="D42" s="37" t="s">
        <v>75</v>
      </c>
      <c r="E42" s="76">
        <f>+'2009 program exp'!V38</f>
        <v>1723822.21</v>
      </c>
      <c r="F42" s="76">
        <f>+'2009 program exp'!W38</f>
        <v>38357.42</v>
      </c>
      <c r="G42" s="103">
        <f>+'2009 State Rev'!AO39</f>
        <v>1975468</v>
      </c>
      <c r="H42" s="76">
        <f t="shared" si="1"/>
        <v>0</v>
      </c>
      <c r="I42" s="76">
        <f t="shared" si="2"/>
        <v>38357.42</v>
      </c>
      <c r="K42" s="76">
        <f>+'2010 program exp'!T38</f>
        <v>1715249.04</v>
      </c>
      <c r="L42" s="76">
        <f>+'2010 program exp'!U38</f>
        <v>35986.92</v>
      </c>
      <c r="M42" s="103">
        <f>+'2010 State Rev'!AQ39</f>
        <v>1975841</v>
      </c>
      <c r="N42" s="76">
        <f t="shared" si="0"/>
        <v>0</v>
      </c>
      <c r="O42" s="76">
        <f t="shared" si="3"/>
        <v>35986.92</v>
      </c>
    </row>
    <row r="43" spans="1:15" ht="15.75">
      <c r="A43" s="57" t="s">
        <v>76</v>
      </c>
      <c r="B43" t="s">
        <v>448</v>
      </c>
      <c r="C43" s="36" t="s">
        <v>76</v>
      </c>
      <c r="D43" s="37" t="s">
        <v>77</v>
      </c>
      <c r="E43" s="76">
        <f>+'2009 program exp'!V39</f>
        <v>17009441.73999999</v>
      </c>
      <c r="F43" s="76">
        <f>+'2009 program exp'!W39</f>
        <v>1180425.6800000004</v>
      </c>
      <c r="G43" s="103">
        <f>+'2009 State Rev'!AO40</f>
        <v>14377850.46</v>
      </c>
      <c r="H43" s="76">
        <f t="shared" si="1"/>
        <v>2631591.27999999</v>
      </c>
      <c r="I43" s="76">
        <f t="shared" si="2"/>
        <v>3812016.9599999906</v>
      </c>
      <c r="K43" s="76">
        <f>+'2010 program exp'!T39</f>
        <v>16472222.54</v>
      </c>
      <c r="L43" s="76">
        <f>+'2010 program exp'!U39</f>
        <v>1165088.92</v>
      </c>
      <c r="M43" s="103">
        <f>+'2010 State Rev'!AQ40</f>
        <v>15116198.71</v>
      </c>
      <c r="N43" s="76">
        <f t="shared" si="0"/>
        <v>1356023.8299999982</v>
      </c>
      <c r="O43" s="76">
        <f t="shared" si="3"/>
        <v>2521112.749999998</v>
      </c>
    </row>
    <row r="44" spans="1:15" ht="15.75">
      <c r="A44" s="57" t="s">
        <v>78</v>
      </c>
      <c r="B44" t="s">
        <v>450</v>
      </c>
      <c r="C44" s="36" t="s">
        <v>78</v>
      </c>
      <c r="D44" s="37" t="s">
        <v>79</v>
      </c>
      <c r="E44" s="76">
        <f>+'2009 program exp'!V40</f>
        <v>1501868.22</v>
      </c>
      <c r="F44" s="76">
        <f>+'2009 program exp'!W40</f>
        <v>41161.28</v>
      </c>
      <c r="G44" s="103">
        <f>+'2009 State Rev'!AO41</f>
        <v>1343579</v>
      </c>
      <c r="H44" s="76">
        <f t="shared" si="1"/>
        <v>158289.21999999997</v>
      </c>
      <c r="I44" s="76">
        <f t="shared" si="2"/>
        <v>199450.49999999997</v>
      </c>
      <c r="K44" s="76">
        <f>+'2010 program exp'!T40</f>
        <v>1187531.39</v>
      </c>
      <c r="L44" s="76">
        <f>+'2010 program exp'!U40</f>
        <v>20488.22</v>
      </c>
      <c r="M44" s="103">
        <f>+'2010 State Rev'!AQ41</f>
        <v>1532044</v>
      </c>
      <c r="N44" s="76">
        <f t="shared" si="0"/>
        <v>0</v>
      </c>
      <c r="O44" s="76">
        <f t="shared" si="3"/>
        <v>20488.22</v>
      </c>
    </row>
    <row r="45" spans="1:15" ht="15.75">
      <c r="A45" s="57" t="s">
        <v>80</v>
      </c>
      <c r="B45" t="s">
        <v>452</v>
      </c>
      <c r="C45" s="36" t="s">
        <v>80</v>
      </c>
      <c r="D45" s="37" t="s">
        <v>81</v>
      </c>
      <c r="E45" s="76">
        <f>+'2009 program exp'!V41</f>
        <v>3460787.5599999996</v>
      </c>
      <c r="F45" s="76">
        <f>+'2009 program exp'!W41</f>
        <v>0</v>
      </c>
      <c r="G45" s="103">
        <f>+'2009 State Rev'!AO42</f>
        <v>2926508</v>
      </c>
      <c r="H45" s="76">
        <f t="shared" si="1"/>
        <v>534279.5599999996</v>
      </c>
      <c r="I45" s="76">
        <f t="shared" si="2"/>
        <v>534279.5599999996</v>
      </c>
      <c r="K45" s="76">
        <f>+'2010 program exp'!T41</f>
        <v>3323131.2900000005</v>
      </c>
      <c r="L45" s="76">
        <f>+'2010 program exp'!U41</f>
        <v>0</v>
      </c>
      <c r="M45" s="103">
        <f>+'2010 State Rev'!AQ42</f>
        <v>3139421.95</v>
      </c>
      <c r="N45" s="76">
        <f t="shared" si="0"/>
        <v>183709.34000000032</v>
      </c>
      <c r="O45" s="76">
        <f t="shared" si="3"/>
        <v>183709.34000000032</v>
      </c>
    </row>
    <row r="46" spans="1:15" ht="15.75">
      <c r="A46" s="57" t="s">
        <v>82</v>
      </c>
      <c r="B46" t="s">
        <v>454</v>
      </c>
      <c r="C46" s="36" t="s">
        <v>82</v>
      </c>
      <c r="D46" s="37" t="s">
        <v>83</v>
      </c>
      <c r="E46" s="76">
        <f>+'2009 program exp'!V42</f>
        <v>1777504.5699999998</v>
      </c>
      <c r="F46" s="76">
        <f>+'2009 program exp'!W42</f>
        <v>65460.47999999999</v>
      </c>
      <c r="G46" s="103">
        <f>+'2009 State Rev'!AO43</f>
        <v>1743073</v>
      </c>
      <c r="H46" s="76">
        <f t="shared" si="1"/>
        <v>34431.56999999983</v>
      </c>
      <c r="I46" s="76">
        <f t="shared" si="2"/>
        <v>99892.04999999981</v>
      </c>
      <c r="K46" s="76">
        <f>+'2010 program exp'!T42</f>
        <v>1541717.52</v>
      </c>
      <c r="L46" s="76">
        <f>+'2010 program exp'!U42</f>
        <v>68502.37999999999</v>
      </c>
      <c r="M46" s="103">
        <f>+'2010 State Rev'!AQ43</f>
        <v>2029926.57</v>
      </c>
      <c r="N46" s="76">
        <f t="shared" si="0"/>
        <v>0</v>
      </c>
      <c r="O46" s="76">
        <f t="shared" si="3"/>
        <v>68502.37999999999</v>
      </c>
    </row>
    <row r="47" spans="1:15" ht="15.75">
      <c r="A47" s="57" t="s">
        <v>84</v>
      </c>
      <c r="B47" t="s">
        <v>456</v>
      </c>
      <c r="C47" s="36" t="s">
        <v>84</v>
      </c>
      <c r="D47" s="37" t="s">
        <v>85</v>
      </c>
      <c r="E47" s="76">
        <f>+'2009 program exp'!V43</f>
        <v>3727562.0599999987</v>
      </c>
      <c r="F47" s="76">
        <f>+'2009 program exp'!W43</f>
        <v>238977.00999999995</v>
      </c>
      <c r="G47" s="103">
        <f>+'2009 State Rev'!AO44</f>
        <v>1953319</v>
      </c>
      <c r="H47" s="76">
        <f t="shared" si="1"/>
        <v>1774243.0599999987</v>
      </c>
      <c r="I47" s="76">
        <f t="shared" si="2"/>
        <v>2013220.0699999987</v>
      </c>
      <c r="K47" s="76">
        <f>+'2010 program exp'!T43</f>
        <v>4126920.16</v>
      </c>
      <c r="L47" s="76">
        <f>+'2010 program exp'!U43</f>
        <v>264118.04000000004</v>
      </c>
      <c r="M47" s="103">
        <f>+'2010 State Rev'!AQ44</f>
        <v>2260143</v>
      </c>
      <c r="N47" s="76">
        <f t="shared" si="0"/>
        <v>1866777.1600000001</v>
      </c>
      <c r="O47" s="76">
        <f t="shared" si="3"/>
        <v>2130895.2</v>
      </c>
    </row>
    <row r="48" spans="1:15" ht="15.75">
      <c r="A48" s="57" t="s">
        <v>86</v>
      </c>
      <c r="B48" t="s">
        <v>458</v>
      </c>
      <c r="C48" s="36" t="s">
        <v>86</v>
      </c>
      <c r="D48" s="37" t="s">
        <v>87</v>
      </c>
      <c r="E48" s="76">
        <f>+'2009 program exp'!V44</f>
        <v>3870868.879999998</v>
      </c>
      <c r="F48" s="76">
        <f>+'2009 program exp'!W44</f>
        <v>75422.64</v>
      </c>
      <c r="G48" s="103">
        <f>+'2009 State Rev'!AO45</f>
        <v>3431822</v>
      </c>
      <c r="H48" s="76">
        <f t="shared" si="1"/>
        <v>439046.879999998</v>
      </c>
      <c r="I48" s="76">
        <f t="shared" si="2"/>
        <v>514469.51999999804</v>
      </c>
      <c r="K48" s="76">
        <f>+'2010 program exp'!T44</f>
        <v>3888602.8400000003</v>
      </c>
      <c r="L48" s="76">
        <f>+'2010 program exp'!U44</f>
        <v>67506.66</v>
      </c>
      <c r="M48" s="103">
        <f>+'2010 State Rev'!AQ45</f>
        <v>3826934</v>
      </c>
      <c r="N48" s="76">
        <f t="shared" si="0"/>
        <v>61668.84000000032</v>
      </c>
      <c r="O48" s="76">
        <f t="shared" si="3"/>
        <v>129175.50000000032</v>
      </c>
    </row>
    <row r="49" spans="1:15" ht="15.75">
      <c r="A49" s="57" t="s">
        <v>88</v>
      </c>
      <c r="B49" t="s">
        <v>460</v>
      </c>
      <c r="C49" s="36" t="s">
        <v>88</v>
      </c>
      <c r="D49" s="37" t="s">
        <v>89</v>
      </c>
      <c r="E49" s="76">
        <f>+'2009 program exp'!V45</f>
        <v>77062018.2099999</v>
      </c>
      <c r="F49" s="76">
        <f>+'2009 program exp'!W45</f>
        <v>8710998.599999998</v>
      </c>
      <c r="G49" s="103">
        <f>+'2009 State Rev'!AO46</f>
        <v>44419431.35</v>
      </c>
      <c r="H49" s="76">
        <f t="shared" si="1"/>
        <v>32642586.859999903</v>
      </c>
      <c r="I49" s="76">
        <f t="shared" si="2"/>
        <v>41353585.459999904</v>
      </c>
      <c r="K49" s="76">
        <f>+'2010 program exp'!T45</f>
        <v>75735497.23999998</v>
      </c>
      <c r="L49" s="76">
        <f>+'2010 program exp'!U45</f>
        <v>8753489.03</v>
      </c>
      <c r="M49" s="103">
        <f>+'2010 State Rev'!AQ46</f>
        <v>47107953.33</v>
      </c>
      <c r="N49" s="76">
        <f t="shared" si="0"/>
        <v>28627543.90999998</v>
      </c>
      <c r="O49" s="76">
        <f t="shared" si="3"/>
        <v>37381032.93999998</v>
      </c>
    </row>
    <row r="50" spans="1:15" ht="15.75">
      <c r="A50" s="57" t="s">
        <v>90</v>
      </c>
      <c r="B50" t="s">
        <v>462</v>
      </c>
      <c r="C50" s="36" t="s">
        <v>90</v>
      </c>
      <c r="D50" s="37" t="s">
        <v>91</v>
      </c>
      <c r="E50" s="76">
        <f>+'2009 program exp'!V46</f>
        <v>2857554.6000000006</v>
      </c>
      <c r="F50" s="76">
        <f>+'2009 program exp'!W46</f>
        <v>61429.36000000001</v>
      </c>
      <c r="G50" s="103">
        <f>+'2009 State Rev'!AO47</f>
        <v>2401055</v>
      </c>
      <c r="H50" s="76">
        <f t="shared" si="1"/>
        <v>456499.60000000056</v>
      </c>
      <c r="I50" s="76">
        <f t="shared" si="2"/>
        <v>517928.96000000054</v>
      </c>
      <c r="K50" s="76">
        <f>+'2010 program exp'!T46</f>
        <v>2746430.47</v>
      </c>
      <c r="L50" s="76">
        <f>+'2010 program exp'!U46</f>
        <v>54508.84999999999</v>
      </c>
      <c r="M50" s="103">
        <f>+'2010 State Rev'!AQ47</f>
        <v>2791890</v>
      </c>
      <c r="N50" s="76">
        <f t="shared" si="0"/>
        <v>0</v>
      </c>
      <c r="O50" s="76">
        <f t="shared" si="3"/>
        <v>54508.84999999999</v>
      </c>
    </row>
    <row r="51" spans="1:15" ht="15.75">
      <c r="A51" s="57" t="s">
        <v>92</v>
      </c>
      <c r="B51" t="s">
        <v>464</v>
      </c>
      <c r="C51" s="36" t="s">
        <v>92</v>
      </c>
      <c r="D51" s="37" t="s">
        <v>93</v>
      </c>
      <c r="E51" s="76">
        <f>+'2009 program exp'!V47</f>
        <v>759192.9400000001</v>
      </c>
      <c r="F51" s="76">
        <f>+'2009 program exp'!W47</f>
        <v>25224.479999999996</v>
      </c>
      <c r="G51" s="103">
        <f>+'2009 State Rev'!AO48</f>
        <v>468992</v>
      </c>
      <c r="H51" s="76">
        <f t="shared" si="1"/>
        <v>290200.94000000006</v>
      </c>
      <c r="I51" s="76">
        <f t="shared" si="2"/>
        <v>315425.42000000004</v>
      </c>
      <c r="K51" s="76">
        <f>+'2010 program exp'!T47</f>
        <v>592530.9</v>
      </c>
      <c r="L51" s="76">
        <f>+'2010 program exp'!U47</f>
        <v>23872.39</v>
      </c>
      <c r="M51" s="103">
        <f>+'2010 State Rev'!AQ48</f>
        <v>516293</v>
      </c>
      <c r="N51" s="76">
        <f t="shared" si="0"/>
        <v>76237.90000000002</v>
      </c>
      <c r="O51" s="76">
        <f t="shared" si="3"/>
        <v>100110.29000000002</v>
      </c>
    </row>
    <row r="52" spans="1:15" ht="15.75">
      <c r="A52" s="57" t="s">
        <v>94</v>
      </c>
      <c r="B52" t="s">
        <v>466</v>
      </c>
      <c r="C52" s="36" t="s">
        <v>94</v>
      </c>
      <c r="D52" s="37" t="s">
        <v>95</v>
      </c>
      <c r="E52" s="76">
        <f>+'2009 program exp'!V48</f>
        <v>10088926.750000004</v>
      </c>
      <c r="F52" s="76">
        <f>+'2009 program exp'!W48</f>
        <v>495497.5300000001</v>
      </c>
      <c r="G52" s="103">
        <f>+'2009 State Rev'!AO49</f>
        <v>7312168</v>
      </c>
      <c r="H52" s="76">
        <f t="shared" si="1"/>
        <v>2776758.7500000037</v>
      </c>
      <c r="I52" s="76">
        <f t="shared" si="2"/>
        <v>3272256.280000004</v>
      </c>
      <c r="K52" s="76">
        <f>+'2010 program exp'!T48</f>
        <v>8717032.34</v>
      </c>
      <c r="L52" s="76">
        <f>+'2010 program exp'!U48</f>
        <v>526618.0599999999</v>
      </c>
      <c r="M52" s="103">
        <f>+'2010 State Rev'!AQ49</f>
        <v>7863719</v>
      </c>
      <c r="N52" s="76">
        <f t="shared" si="0"/>
        <v>853313.3399999999</v>
      </c>
      <c r="O52" s="76">
        <f t="shared" si="3"/>
        <v>1379931.4</v>
      </c>
    </row>
    <row r="53" spans="1:15" ht="15.75">
      <c r="A53" s="57" t="s">
        <v>96</v>
      </c>
      <c r="B53" t="s">
        <v>468</v>
      </c>
      <c r="C53" s="36" t="s">
        <v>96</v>
      </c>
      <c r="D53" s="37" t="s">
        <v>97</v>
      </c>
      <c r="E53" s="76">
        <f>+'2009 program exp'!V49</f>
        <v>17420429.439999998</v>
      </c>
      <c r="F53" s="76">
        <f>+'2009 program exp'!W49</f>
        <v>1264314.19</v>
      </c>
      <c r="G53" s="103">
        <f>+'2009 State Rev'!AO50</f>
        <v>12577679.85</v>
      </c>
      <c r="H53" s="76">
        <f t="shared" si="1"/>
        <v>4842749.589999998</v>
      </c>
      <c r="I53" s="76">
        <f t="shared" si="2"/>
        <v>6107063.7799999975</v>
      </c>
      <c r="K53" s="76">
        <f>+'2010 program exp'!T49</f>
        <v>16075349.57</v>
      </c>
      <c r="L53" s="76">
        <f>+'2010 program exp'!U49</f>
        <v>1128447.92</v>
      </c>
      <c r="M53" s="103">
        <f>+'2010 State Rev'!AQ50</f>
        <v>13581275</v>
      </c>
      <c r="N53" s="76">
        <f t="shared" si="0"/>
        <v>2494074.5700000003</v>
      </c>
      <c r="O53" s="76">
        <f t="shared" si="3"/>
        <v>3622522.49</v>
      </c>
    </row>
    <row r="54" spans="1:15" ht="15.75">
      <c r="A54" s="57" t="s">
        <v>98</v>
      </c>
      <c r="B54" t="s">
        <v>470</v>
      </c>
      <c r="C54" s="36" t="s">
        <v>98</v>
      </c>
      <c r="D54" s="37" t="s">
        <v>99</v>
      </c>
      <c r="E54" s="76">
        <f>+'2009 program exp'!V50</f>
        <v>1562230.66</v>
      </c>
      <c r="F54" s="76">
        <f>+'2009 program exp'!W50</f>
        <v>2919.82</v>
      </c>
      <c r="G54" s="103">
        <f>+'2009 State Rev'!AO51</f>
        <v>1501817</v>
      </c>
      <c r="H54" s="76">
        <f t="shared" si="1"/>
        <v>60413.659999999916</v>
      </c>
      <c r="I54" s="76">
        <f t="shared" si="2"/>
        <v>63333.479999999916</v>
      </c>
      <c r="K54" s="76">
        <f>+'2010 program exp'!T50</f>
        <v>1386836.45</v>
      </c>
      <c r="L54" s="76">
        <f>+'2010 program exp'!U50</f>
        <v>2932.21</v>
      </c>
      <c r="M54" s="103">
        <f>+'2010 State Rev'!AQ51</f>
        <v>1747454</v>
      </c>
      <c r="N54" s="76">
        <f t="shared" si="0"/>
        <v>0</v>
      </c>
      <c r="O54" s="76">
        <f t="shared" si="3"/>
        <v>2932.21</v>
      </c>
    </row>
    <row r="55" spans="1:15" ht="15.75">
      <c r="A55" s="57" t="s">
        <v>100</v>
      </c>
      <c r="B55" t="s">
        <v>472</v>
      </c>
      <c r="C55" s="36" t="s">
        <v>100</v>
      </c>
      <c r="D55" s="37" t="s">
        <v>101</v>
      </c>
      <c r="E55" s="76">
        <f>+'2009 program exp'!V51</f>
        <v>414691.9200000001</v>
      </c>
      <c r="F55" s="76">
        <f>+'2009 program exp'!W51</f>
        <v>2794.35</v>
      </c>
      <c r="G55" s="103">
        <f>+'2009 State Rev'!AO52</f>
        <v>276296</v>
      </c>
      <c r="H55" s="76">
        <f t="shared" si="1"/>
        <v>138395.9200000001</v>
      </c>
      <c r="I55" s="76">
        <f t="shared" si="2"/>
        <v>141190.2700000001</v>
      </c>
      <c r="K55" s="76">
        <f>+'2010 program exp'!T51</f>
        <v>399266.32</v>
      </c>
      <c r="L55" s="76">
        <f>+'2010 program exp'!U51</f>
        <v>0</v>
      </c>
      <c r="M55" s="103">
        <f>+'2010 State Rev'!AQ52</f>
        <v>268858</v>
      </c>
      <c r="N55" s="76">
        <f t="shared" si="0"/>
        <v>130408.32</v>
      </c>
      <c r="O55" s="76">
        <f t="shared" si="3"/>
        <v>130408.32</v>
      </c>
    </row>
    <row r="56" spans="1:15" ht="15.75">
      <c r="A56" s="57" t="s">
        <v>102</v>
      </c>
      <c r="B56" t="s">
        <v>474</v>
      </c>
      <c r="C56" s="36" t="s">
        <v>102</v>
      </c>
      <c r="D56" s="37" t="s">
        <v>103</v>
      </c>
      <c r="E56" s="76">
        <f>+'2009 program exp'!V52</f>
        <v>8101923.520000001</v>
      </c>
      <c r="F56" s="76">
        <f>+'2009 program exp'!W52</f>
        <v>443002.83999999997</v>
      </c>
      <c r="G56" s="103">
        <f>+'2009 State Rev'!AO53</f>
        <v>7068215</v>
      </c>
      <c r="H56" s="76">
        <f t="shared" si="1"/>
        <v>1033708.5200000014</v>
      </c>
      <c r="I56" s="76">
        <f t="shared" si="2"/>
        <v>1476711.3600000013</v>
      </c>
      <c r="K56" s="76">
        <f>+'2010 program exp'!T52</f>
        <v>8216257.74</v>
      </c>
      <c r="L56" s="76">
        <f>+'2010 program exp'!U52</f>
        <v>377383.07</v>
      </c>
      <c r="M56" s="103">
        <f>+'2010 State Rev'!AQ53</f>
        <v>8083496</v>
      </c>
      <c r="N56" s="76">
        <f t="shared" si="0"/>
        <v>132761.74000000022</v>
      </c>
      <c r="O56" s="76">
        <f t="shared" si="3"/>
        <v>510144.81000000023</v>
      </c>
    </row>
    <row r="57" spans="1:15" ht="15.75">
      <c r="A57" s="57" t="s">
        <v>104</v>
      </c>
      <c r="B57" t="s">
        <v>476</v>
      </c>
      <c r="C57" s="36" t="s">
        <v>104</v>
      </c>
      <c r="D57" s="37" t="s">
        <v>105</v>
      </c>
      <c r="E57" s="76">
        <f>+'2009 program exp'!V53</f>
        <v>2909344.160000001</v>
      </c>
      <c r="F57" s="76">
        <f>+'2009 program exp'!W53</f>
        <v>58399.22999999998</v>
      </c>
      <c r="G57" s="103">
        <f>+'2009 State Rev'!AO54</f>
        <v>2322767.51</v>
      </c>
      <c r="H57" s="76">
        <f t="shared" si="1"/>
        <v>586576.6500000013</v>
      </c>
      <c r="I57" s="76">
        <f t="shared" si="2"/>
        <v>644975.8800000013</v>
      </c>
      <c r="K57" s="76">
        <f>+'2010 program exp'!T53</f>
        <v>2866177.51</v>
      </c>
      <c r="L57" s="76">
        <f>+'2010 program exp'!U53</f>
        <v>57821.89</v>
      </c>
      <c r="M57" s="103">
        <f>+'2010 State Rev'!AQ54</f>
        <v>2338464.63</v>
      </c>
      <c r="N57" s="76">
        <f t="shared" si="0"/>
        <v>527712.8799999999</v>
      </c>
      <c r="O57" s="76">
        <f t="shared" si="3"/>
        <v>585534.7699999999</v>
      </c>
    </row>
    <row r="58" spans="1:15" ht="15.75">
      <c r="A58" s="57" t="s">
        <v>106</v>
      </c>
      <c r="B58" t="s">
        <v>478</v>
      </c>
      <c r="C58" s="36" t="s">
        <v>106</v>
      </c>
      <c r="D58" s="37" t="s">
        <v>107</v>
      </c>
      <c r="E58" s="76">
        <f>+'2009 program exp'!V54</f>
        <v>3353253.8199999994</v>
      </c>
      <c r="F58" s="76">
        <f>+'2009 program exp'!W54</f>
        <v>58533.020000000004</v>
      </c>
      <c r="G58" s="103">
        <f>+'2009 State Rev'!AO55</f>
        <v>2926113</v>
      </c>
      <c r="H58" s="76">
        <f t="shared" si="1"/>
        <v>427140.81999999937</v>
      </c>
      <c r="I58" s="76">
        <f t="shared" si="2"/>
        <v>485673.8399999994</v>
      </c>
      <c r="K58" s="76">
        <f>+'2010 program exp'!T54</f>
        <v>3233134.47</v>
      </c>
      <c r="L58" s="76">
        <f>+'2010 program exp'!U54</f>
        <v>29988.86</v>
      </c>
      <c r="M58" s="103">
        <f>+'2010 State Rev'!AQ55</f>
        <v>3747330</v>
      </c>
      <c r="N58" s="76">
        <f t="shared" si="0"/>
        <v>0</v>
      </c>
      <c r="O58" s="76">
        <f t="shared" si="3"/>
        <v>29988.86</v>
      </c>
    </row>
    <row r="59" spans="1:15" ht="15.75">
      <c r="A59" s="57" t="s">
        <v>108</v>
      </c>
      <c r="B59" t="s">
        <v>480</v>
      </c>
      <c r="C59" s="36" t="s">
        <v>108</v>
      </c>
      <c r="D59" s="37" t="s">
        <v>109</v>
      </c>
      <c r="E59" s="76">
        <f>+'2009 program exp'!V55</f>
        <v>1303427.99</v>
      </c>
      <c r="F59" s="76">
        <f>+'2009 program exp'!W55</f>
        <v>22402.72</v>
      </c>
      <c r="G59" s="103">
        <f>+'2009 State Rev'!AO56</f>
        <v>1172619</v>
      </c>
      <c r="H59" s="76">
        <f t="shared" si="1"/>
        <v>130808.98999999999</v>
      </c>
      <c r="I59" s="76">
        <f t="shared" si="2"/>
        <v>153211.71</v>
      </c>
      <c r="K59" s="76">
        <f>+'2010 program exp'!T55</f>
        <v>1049924.6</v>
      </c>
      <c r="L59" s="76">
        <f>+'2010 program exp'!U55</f>
        <v>0</v>
      </c>
      <c r="M59" s="103">
        <f>+'2010 State Rev'!AQ56</f>
        <v>1302118</v>
      </c>
      <c r="N59" s="76">
        <f t="shared" si="0"/>
        <v>0</v>
      </c>
      <c r="O59" s="76">
        <f t="shared" si="3"/>
        <v>0</v>
      </c>
    </row>
    <row r="60" spans="1:15" ht="15.75">
      <c r="A60" s="57" t="s">
        <v>110</v>
      </c>
      <c r="B60" t="s">
        <v>482</v>
      </c>
      <c r="C60" s="36" t="s">
        <v>110</v>
      </c>
      <c r="D60" s="37" t="s">
        <v>111</v>
      </c>
      <c r="E60" s="76">
        <f>+'2009 program exp'!V56</f>
        <v>2477932.3999999994</v>
      </c>
      <c r="F60" s="76">
        <f>+'2009 program exp'!W56</f>
        <v>129437.20999999998</v>
      </c>
      <c r="G60" s="103">
        <f>+'2009 State Rev'!AO57</f>
        <v>2036923.24</v>
      </c>
      <c r="H60" s="76">
        <f t="shared" si="1"/>
        <v>441009.15999999945</v>
      </c>
      <c r="I60" s="76">
        <f t="shared" si="2"/>
        <v>570446.3699999994</v>
      </c>
      <c r="K60" s="76">
        <f>+'2010 program exp'!T56</f>
        <v>2550987.5</v>
      </c>
      <c r="L60" s="76">
        <f>+'2010 program exp'!U56</f>
        <v>89935</v>
      </c>
      <c r="M60" s="103">
        <f>+'2010 State Rev'!AQ57</f>
        <v>1863886.98</v>
      </c>
      <c r="N60" s="76">
        <f t="shared" si="0"/>
        <v>687100.52</v>
      </c>
      <c r="O60" s="76">
        <f t="shared" si="3"/>
        <v>777035.52</v>
      </c>
    </row>
    <row r="61" spans="1:15" ht="15.75">
      <c r="A61" s="57" t="s">
        <v>112</v>
      </c>
      <c r="B61" t="s">
        <v>484</v>
      </c>
      <c r="C61" s="36" t="s">
        <v>112</v>
      </c>
      <c r="D61" s="37" t="s">
        <v>113</v>
      </c>
      <c r="E61" s="76">
        <f>+'2009 program exp'!V57</f>
        <v>12808389.090000007</v>
      </c>
      <c r="F61" s="76">
        <f>+'2009 program exp'!W57</f>
        <v>1370549.7200000004</v>
      </c>
      <c r="G61" s="103">
        <f>+'2009 State Rev'!AO58</f>
        <v>9778413</v>
      </c>
      <c r="H61" s="76">
        <f t="shared" si="1"/>
        <v>3029976.0900000073</v>
      </c>
      <c r="I61" s="76">
        <f t="shared" si="2"/>
        <v>4400525.810000008</v>
      </c>
      <c r="K61" s="76">
        <f>+'2010 program exp'!T57</f>
        <v>11554204.200000001</v>
      </c>
      <c r="L61" s="76">
        <f>+'2010 program exp'!U57</f>
        <v>886210.89</v>
      </c>
      <c r="M61" s="103">
        <f>+'2010 State Rev'!AQ58</f>
        <v>11017218</v>
      </c>
      <c r="N61" s="76">
        <f t="shared" si="0"/>
        <v>536986.2000000011</v>
      </c>
      <c r="O61" s="76">
        <f t="shared" si="3"/>
        <v>1423197.0900000012</v>
      </c>
    </row>
    <row r="62" spans="1:15" ht="15.75">
      <c r="A62" s="57" t="s">
        <v>114</v>
      </c>
      <c r="B62" t="s">
        <v>486</v>
      </c>
      <c r="C62" s="36" t="s">
        <v>114</v>
      </c>
      <c r="D62" s="37" t="s">
        <v>115</v>
      </c>
      <c r="E62" s="76">
        <f>+'2009 program exp'!V58</f>
        <v>11003677.130000005</v>
      </c>
      <c r="F62" s="76">
        <f>+'2009 program exp'!W58</f>
        <v>732882.1699999999</v>
      </c>
      <c r="G62" s="103">
        <f>+'2009 State Rev'!AO59</f>
        <v>10496538</v>
      </c>
      <c r="H62" s="76">
        <f t="shared" si="1"/>
        <v>507139.13000000454</v>
      </c>
      <c r="I62" s="76">
        <f t="shared" si="2"/>
        <v>1240021.3000000045</v>
      </c>
      <c r="K62" s="76">
        <f>+'2010 program exp'!T58</f>
        <v>10411942.17</v>
      </c>
      <c r="L62" s="76">
        <f>+'2010 program exp'!U58</f>
        <v>721771.02</v>
      </c>
      <c r="M62" s="103">
        <f>+'2010 State Rev'!AQ59</f>
        <v>11864748</v>
      </c>
      <c r="N62" s="76">
        <f t="shared" si="0"/>
        <v>0</v>
      </c>
      <c r="O62" s="76">
        <f t="shared" si="3"/>
        <v>721771.02</v>
      </c>
    </row>
    <row r="63" spans="1:15" ht="15.75">
      <c r="A63" s="57" t="s">
        <v>116</v>
      </c>
      <c r="B63" t="s">
        <v>488</v>
      </c>
      <c r="C63" s="36" t="s">
        <v>116</v>
      </c>
      <c r="D63" s="37" t="s">
        <v>117</v>
      </c>
      <c r="E63" s="76">
        <f>+'2009 program exp'!V59</f>
        <v>26557068.339999985</v>
      </c>
      <c r="F63" s="76">
        <f>+'2009 program exp'!W59</f>
        <v>3006711.150000001</v>
      </c>
      <c r="G63" s="103">
        <f>+'2009 State Rev'!AO60</f>
        <v>14964566</v>
      </c>
      <c r="H63" s="76">
        <f t="shared" si="1"/>
        <v>11592502.339999985</v>
      </c>
      <c r="I63" s="76">
        <f t="shared" si="2"/>
        <v>14599213.489999985</v>
      </c>
      <c r="K63" s="76">
        <f>+'2010 program exp'!T59</f>
        <v>27330797.570000004</v>
      </c>
      <c r="L63" s="76">
        <f>+'2010 program exp'!U59</f>
        <v>2983761.63</v>
      </c>
      <c r="M63" s="103">
        <f>+'2010 State Rev'!AQ60</f>
        <v>18194614</v>
      </c>
      <c r="N63" s="76">
        <f t="shared" si="0"/>
        <v>9136183.570000004</v>
      </c>
      <c r="O63" s="76">
        <f t="shared" si="3"/>
        <v>12119945.200000003</v>
      </c>
    </row>
    <row r="64" spans="1:15" ht="15.75">
      <c r="A64" s="57" t="s">
        <v>118</v>
      </c>
      <c r="B64" t="s">
        <v>490</v>
      </c>
      <c r="C64" s="36" t="s">
        <v>118</v>
      </c>
      <c r="D64" s="37" t="s">
        <v>119</v>
      </c>
      <c r="E64" s="76">
        <f>+'2009 program exp'!V60</f>
        <v>2507423.8</v>
      </c>
      <c r="F64" s="76">
        <f>+'2009 program exp'!W60</f>
        <v>50512.98</v>
      </c>
      <c r="G64" s="103">
        <f>+'2009 State Rev'!AO61</f>
        <v>2256533.95</v>
      </c>
      <c r="H64" s="76">
        <f t="shared" si="1"/>
        <v>250889.84999999963</v>
      </c>
      <c r="I64" s="76">
        <f t="shared" si="2"/>
        <v>301402.8299999996</v>
      </c>
      <c r="K64" s="76">
        <f>+'2010 program exp'!T60</f>
        <v>2053087.65</v>
      </c>
      <c r="L64" s="76">
        <f>+'2010 program exp'!U60</f>
        <v>39845.14</v>
      </c>
      <c r="M64" s="103">
        <f>+'2010 State Rev'!AQ61</f>
        <v>2391856</v>
      </c>
      <c r="N64" s="76">
        <f t="shared" si="0"/>
        <v>0</v>
      </c>
      <c r="O64" s="76">
        <f t="shared" si="3"/>
        <v>39845.14</v>
      </c>
    </row>
    <row r="65" spans="1:15" ht="15.75">
      <c r="A65" s="57" t="s">
        <v>120</v>
      </c>
      <c r="B65" t="s">
        <v>492</v>
      </c>
      <c r="C65" s="36" t="s">
        <v>120</v>
      </c>
      <c r="D65" s="37" t="s">
        <v>121</v>
      </c>
      <c r="E65" s="76">
        <f>+'2009 program exp'!V61</f>
        <v>79956638.85000002</v>
      </c>
      <c r="F65" s="76">
        <f>+'2009 program exp'!W61</f>
        <v>12678161.710000003</v>
      </c>
      <c r="G65" s="103">
        <f>+'2009 State Rev'!AO62</f>
        <v>34467977</v>
      </c>
      <c r="H65" s="76">
        <f t="shared" si="1"/>
        <v>45488661.850000024</v>
      </c>
      <c r="I65" s="76">
        <f t="shared" si="2"/>
        <v>58166823.560000025</v>
      </c>
      <c r="K65" s="76">
        <f>+'2010 program exp'!T61</f>
        <v>80407444.7</v>
      </c>
      <c r="L65" s="76">
        <f>+'2010 program exp'!U61</f>
        <v>12470810.56</v>
      </c>
      <c r="M65" s="103">
        <f>+'2010 State Rev'!AQ62</f>
        <v>38845478</v>
      </c>
      <c r="N65" s="76">
        <f t="shared" si="0"/>
        <v>41561966.7</v>
      </c>
      <c r="O65" s="76">
        <f t="shared" si="3"/>
        <v>54032777.260000005</v>
      </c>
    </row>
    <row r="66" spans="1:15" ht="15.75">
      <c r="A66" s="57" t="s">
        <v>122</v>
      </c>
      <c r="B66" t="s">
        <v>494</v>
      </c>
      <c r="C66" s="36" t="s">
        <v>122</v>
      </c>
      <c r="D66" s="37" t="s">
        <v>123</v>
      </c>
      <c r="E66" s="76">
        <f>+'2009 program exp'!V62</f>
        <v>2826117.83</v>
      </c>
      <c r="F66" s="76">
        <f>+'2009 program exp'!W62</f>
        <v>193055.59999999998</v>
      </c>
      <c r="G66" s="103">
        <f>+'2009 State Rev'!AO63</f>
        <v>1666639.54</v>
      </c>
      <c r="H66" s="76">
        <f t="shared" si="1"/>
        <v>1159478.29</v>
      </c>
      <c r="I66" s="76">
        <f t="shared" si="2"/>
        <v>1352533.8900000001</v>
      </c>
      <c r="K66" s="76">
        <f>+'2010 program exp'!T62</f>
        <v>2581811.23</v>
      </c>
      <c r="L66" s="76">
        <f>+'2010 program exp'!U62</f>
        <v>143947.09</v>
      </c>
      <c r="M66" s="103">
        <f>+'2010 State Rev'!AQ63</f>
        <v>1949402.3</v>
      </c>
      <c r="N66" s="76">
        <f t="shared" si="0"/>
        <v>632408.9299999999</v>
      </c>
      <c r="O66" s="76">
        <f t="shared" si="3"/>
        <v>776356.0199999999</v>
      </c>
    </row>
    <row r="67" spans="1:15" ht="15.75">
      <c r="A67" s="57" t="s">
        <v>124</v>
      </c>
      <c r="B67" t="s">
        <v>496</v>
      </c>
      <c r="C67" s="36" t="s">
        <v>124</v>
      </c>
      <c r="D67" s="37" t="s">
        <v>125</v>
      </c>
      <c r="E67" s="76">
        <f>+'2009 program exp'!V63</f>
        <v>364949.67000000004</v>
      </c>
      <c r="F67" s="76">
        <f>+'2009 program exp'!W63</f>
        <v>1218.3600000000001</v>
      </c>
      <c r="G67" s="103">
        <f>+'2009 State Rev'!AO64</f>
        <v>314440</v>
      </c>
      <c r="H67" s="76">
        <f t="shared" si="1"/>
        <v>50509.67000000004</v>
      </c>
      <c r="I67" s="76">
        <f t="shared" si="2"/>
        <v>51728.03000000004</v>
      </c>
      <c r="K67" s="76">
        <f>+'2010 program exp'!T63</f>
        <v>254249.23</v>
      </c>
      <c r="L67" s="76">
        <f>+'2010 program exp'!U63</f>
        <v>563.95</v>
      </c>
      <c r="M67" s="103">
        <f>+'2010 State Rev'!AQ64</f>
        <v>326916</v>
      </c>
      <c r="N67" s="76">
        <f t="shared" si="0"/>
        <v>0</v>
      </c>
      <c r="O67" s="76">
        <f t="shared" si="3"/>
        <v>563.95</v>
      </c>
    </row>
    <row r="68" spans="1:15" ht="15.75">
      <c r="A68" s="57" t="s">
        <v>126</v>
      </c>
      <c r="B68" t="s">
        <v>498</v>
      </c>
      <c r="C68" s="36" t="s">
        <v>126</v>
      </c>
      <c r="D68" s="37" t="s">
        <v>127</v>
      </c>
      <c r="E68" s="76">
        <f>+'2009 program exp'!V64</f>
        <v>10700456.139999999</v>
      </c>
      <c r="F68" s="76">
        <f>+'2009 program exp'!W64</f>
        <v>889233.2500000002</v>
      </c>
      <c r="G68" s="103">
        <f>+'2009 State Rev'!AO65</f>
        <v>4498175</v>
      </c>
      <c r="H68" s="76">
        <f t="shared" si="1"/>
        <v>6202281.139999999</v>
      </c>
      <c r="I68" s="76">
        <f t="shared" si="2"/>
        <v>7091514.389999999</v>
      </c>
      <c r="K68" s="76">
        <f>+'2010 program exp'!T64</f>
        <v>9802198.28</v>
      </c>
      <c r="L68" s="76">
        <f>+'2010 program exp'!U64</f>
        <v>805114.0400000002</v>
      </c>
      <c r="M68" s="103">
        <f>+'2010 State Rev'!AQ65</f>
        <v>5202055</v>
      </c>
      <c r="N68" s="76">
        <f t="shared" si="0"/>
        <v>4600143.279999999</v>
      </c>
      <c r="O68" s="76">
        <f t="shared" si="3"/>
        <v>5405257.319999999</v>
      </c>
    </row>
    <row r="69" spans="1:15" ht="15.75">
      <c r="A69" s="57" t="s">
        <v>128</v>
      </c>
      <c r="B69" t="s">
        <v>500</v>
      </c>
      <c r="C69" s="36" t="s">
        <v>128</v>
      </c>
      <c r="D69" s="37" t="s">
        <v>129</v>
      </c>
      <c r="E69" s="76">
        <f>+'2009 program exp'!V65</f>
        <v>4970493.300000001</v>
      </c>
      <c r="F69" s="76">
        <f>+'2009 program exp'!W65</f>
        <v>435362.51</v>
      </c>
      <c r="G69" s="103">
        <f>+'2009 State Rev'!AO66</f>
        <v>4107824</v>
      </c>
      <c r="H69" s="76">
        <f t="shared" si="1"/>
        <v>862669.3000000007</v>
      </c>
      <c r="I69" s="76">
        <f t="shared" si="2"/>
        <v>1298031.8100000008</v>
      </c>
      <c r="K69" s="76">
        <f>+'2010 program exp'!T65</f>
        <v>4695024.25</v>
      </c>
      <c r="L69" s="76">
        <f>+'2010 program exp'!U65</f>
        <v>405784.44</v>
      </c>
      <c r="M69" s="103">
        <f>+'2010 State Rev'!AQ66</f>
        <v>5258503</v>
      </c>
      <c r="N69" s="76">
        <f t="shared" si="0"/>
        <v>0</v>
      </c>
      <c r="O69" s="76">
        <f t="shared" si="3"/>
        <v>405784.44</v>
      </c>
    </row>
    <row r="70" spans="1:15" ht="15.75">
      <c r="A70" s="57" t="s">
        <v>130</v>
      </c>
      <c r="B70" t="s">
        <v>502</v>
      </c>
      <c r="C70" s="36" t="s">
        <v>130</v>
      </c>
      <c r="D70" s="37" t="s">
        <v>131</v>
      </c>
      <c r="E70" s="76">
        <f>+'2009 program exp'!V66</f>
        <v>2062005.6399999997</v>
      </c>
      <c r="F70" s="76">
        <f>+'2009 program exp'!W66</f>
        <v>35118.77</v>
      </c>
      <c r="G70" s="103">
        <f>+'2009 State Rev'!AO67</f>
        <v>1992658</v>
      </c>
      <c r="H70" s="76">
        <f t="shared" si="1"/>
        <v>69347.63999999966</v>
      </c>
      <c r="I70" s="76">
        <f t="shared" si="2"/>
        <v>104466.40999999965</v>
      </c>
      <c r="K70" s="76">
        <f>+'2010 program exp'!T66</f>
        <v>2012379.97</v>
      </c>
      <c r="L70" s="76">
        <f>+'2010 program exp'!U66</f>
        <v>5683.26</v>
      </c>
      <c r="M70" s="103">
        <f>+'2010 State Rev'!AQ67</f>
        <v>2086460</v>
      </c>
      <c r="N70" s="76">
        <f aca="true" t="shared" si="4" ref="N70:N133">IF(+K70-M70&gt;0,+K70-M70,0)</f>
        <v>0</v>
      </c>
      <c r="O70" s="76">
        <f t="shared" si="3"/>
        <v>5683.26</v>
      </c>
    </row>
    <row r="71" spans="1:15" ht="15.75">
      <c r="A71" s="57" t="s">
        <v>132</v>
      </c>
      <c r="B71" t="s">
        <v>504</v>
      </c>
      <c r="C71" s="36" t="s">
        <v>132</v>
      </c>
      <c r="D71" s="37" t="s">
        <v>133</v>
      </c>
      <c r="E71" s="76">
        <f>+'2009 program exp'!V67</f>
        <v>2470743.7</v>
      </c>
      <c r="F71" s="76">
        <f>+'2009 program exp'!W67</f>
        <v>128232.31999999998</v>
      </c>
      <c r="G71" s="103">
        <f>+'2009 State Rev'!AO68</f>
        <v>643504</v>
      </c>
      <c r="H71" s="76">
        <f aca="true" t="shared" si="5" ref="H71:H134">IF(+E71-G71&gt;0,+E71-G71,0)</f>
        <v>1827239.7000000002</v>
      </c>
      <c r="I71" s="76">
        <f aca="true" t="shared" si="6" ref="I71:I134">+H71+F71</f>
        <v>1955472.0200000003</v>
      </c>
      <c r="K71" s="76">
        <f>+'2010 program exp'!T67</f>
        <v>1920636.6999999997</v>
      </c>
      <c r="L71" s="76">
        <f>+'2010 program exp'!U67</f>
        <v>96973.48999999999</v>
      </c>
      <c r="M71" s="103">
        <f>+'2010 State Rev'!AQ68</f>
        <v>648706</v>
      </c>
      <c r="N71" s="76">
        <f t="shared" si="4"/>
        <v>1271930.6999999997</v>
      </c>
      <c r="O71" s="76">
        <f aca="true" t="shared" si="7" ref="O71:O134">N71+L71</f>
        <v>1368904.1899999997</v>
      </c>
    </row>
    <row r="72" spans="1:15" ht="15.75">
      <c r="A72" s="57" t="s">
        <v>134</v>
      </c>
      <c r="B72" t="s">
        <v>506</v>
      </c>
      <c r="C72" s="36" t="s">
        <v>134</v>
      </c>
      <c r="D72" s="37" t="s">
        <v>135</v>
      </c>
      <c r="E72" s="76">
        <f>+'2009 program exp'!V68</f>
        <v>110762469.6800003</v>
      </c>
      <c r="F72" s="76">
        <f>+'2009 program exp'!W68</f>
        <v>12279822.969999993</v>
      </c>
      <c r="G72" s="103">
        <f>+'2009 State Rev'!AO69</f>
        <v>84166464</v>
      </c>
      <c r="H72" s="76">
        <f t="shared" si="5"/>
        <v>26596005.680000305</v>
      </c>
      <c r="I72" s="76">
        <f t="shared" si="6"/>
        <v>38875828.6500003</v>
      </c>
      <c r="K72" s="76">
        <f>+'2010 program exp'!T68</f>
        <v>107210186.00000001</v>
      </c>
      <c r="L72" s="76">
        <f>+'2010 program exp'!U68</f>
        <v>12496040.06</v>
      </c>
      <c r="M72" s="103">
        <f>+'2010 State Rev'!AQ69</f>
        <v>93936375</v>
      </c>
      <c r="N72" s="76">
        <f t="shared" si="4"/>
        <v>13273811.000000015</v>
      </c>
      <c r="O72" s="76">
        <f t="shared" si="7"/>
        <v>25769851.060000017</v>
      </c>
    </row>
    <row r="73" spans="1:15" ht="15.75">
      <c r="A73" s="57" t="s">
        <v>136</v>
      </c>
      <c r="B73" t="s">
        <v>508</v>
      </c>
      <c r="C73" s="36" t="s">
        <v>136</v>
      </c>
      <c r="D73" s="37" t="s">
        <v>137</v>
      </c>
      <c r="E73" s="76">
        <f>+'2009 program exp'!V69</f>
        <v>5620223.790000001</v>
      </c>
      <c r="F73" s="76">
        <f>+'2009 program exp'!W69</f>
        <v>193612.13999999993</v>
      </c>
      <c r="G73" s="103">
        <f>+'2009 State Rev'!AO70</f>
        <v>4876877</v>
      </c>
      <c r="H73" s="76">
        <f t="shared" si="5"/>
        <v>743346.790000001</v>
      </c>
      <c r="I73" s="76">
        <f t="shared" si="6"/>
        <v>936958.9300000009</v>
      </c>
      <c r="K73" s="76">
        <f>+'2010 program exp'!T69</f>
        <v>5567830.970000001</v>
      </c>
      <c r="L73" s="76">
        <f>+'2010 program exp'!U69</f>
        <v>191391.74000000002</v>
      </c>
      <c r="M73" s="103">
        <f>+'2010 State Rev'!AQ70</f>
        <v>5185793</v>
      </c>
      <c r="N73" s="76">
        <f t="shared" si="4"/>
        <v>382037.97000000067</v>
      </c>
      <c r="O73" s="76">
        <f t="shared" si="7"/>
        <v>573429.7100000007</v>
      </c>
    </row>
    <row r="74" spans="1:15" ht="15.75">
      <c r="A74" s="57" t="s">
        <v>138</v>
      </c>
      <c r="B74" t="s">
        <v>510</v>
      </c>
      <c r="C74" s="36" t="s">
        <v>138</v>
      </c>
      <c r="D74" s="37" t="s">
        <v>139</v>
      </c>
      <c r="E74" s="76">
        <f>+'2009 program exp'!V70</f>
        <v>18485735.909999993</v>
      </c>
      <c r="F74" s="76">
        <f>+'2009 program exp'!W70</f>
        <v>1455643.789999999</v>
      </c>
      <c r="G74" s="103">
        <f>+'2009 State Rev'!AO71</f>
        <v>13519531</v>
      </c>
      <c r="H74" s="76">
        <f t="shared" si="5"/>
        <v>4966204.909999993</v>
      </c>
      <c r="I74" s="76">
        <f t="shared" si="6"/>
        <v>6421848.699999992</v>
      </c>
      <c r="K74" s="76">
        <f>+'2010 program exp'!T70</f>
        <v>15548035.249999998</v>
      </c>
      <c r="L74" s="76">
        <f>+'2010 program exp'!U70</f>
        <v>1300946.09</v>
      </c>
      <c r="M74" s="103">
        <f>+'2010 State Rev'!AQ71</f>
        <v>13905931</v>
      </c>
      <c r="N74" s="76">
        <f t="shared" si="4"/>
        <v>1642104.2499999981</v>
      </c>
      <c r="O74" s="76">
        <f t="shared" si="7"/>
        <v>2943050.339999998</v>
      </c>
    </row>
    <row r="75" spans="1:15" ht="15.75">
      <c r="A75" s="57" t="s">
        <v>140</v>
      </c>
      <c r="B75" t="s">
        <v>512</v>
      </c>
      <c r="C75" s="36" t="s">
        <v>140</v>
      </c>
      <c r="D75" s="37" t="s">
        <v>141</v>
      </c>
      <c r="E75" s="76">
        <f>+'2009 program exp'!V71</f>
        <v>947630.18</v>
      </c>
      <c r="F75" s="76">
        <f>+'2009 program exp'!W71</f>
        <v>10042.710000000001</v>
      </c>
      <c r="G75" s="103">
        <f>+'2009 State Rev'!AO72</f>
        <v>998690.75</v>
      </c>
      <c r="H75" s="76">
        <f t="shared" si="5"/>
        <v>0</v>
      </c>
      <c r="I75" s="76">
        <f t="shared" si="6"/>
        <v>10042.710000000001</v>
      </c>
      <c r="K75" s="76">
        <f>+'2010 program exp'!T71</f>
        <v>565535.5199999999</v>
      </c>
      <c r="L75" s="76">
        <f>+'2010 program exp'!U71</f>
        <v>15553.34</v>
      </c>
      <c r="M75" s="103">
        <f>+'2010 State Rev'!AQ72</f>
        <v>887622.71</v>
      </c>
      <c r="N75" s="76">
        <f t="shared" si="4"/>
        <v>0</v>
      </c>
      <c r="O75" s="76">
        <f t="shared" si="7"/>
        <v>15553.34</v>
      </c>
    </row>
    <row r="76" spans="1:15" ht="15.75">
      <c r="A76" s="57" t="s">
        <v>142</v>
      </c>
      <c r="B76" t="s">
        <v>514</v>
      </c>
      <c r="C76" s="36" t="s">
        <v>142</v>
      </c>
      <c r="D76" s="37" t="s">
        <v>143</v>
      </c>
      <c r="E76" s="76">
        <f>+'2009 program exp'!V72</f>
        <v>3895719.62</v>
      </c>
      <c r="F76" s="76">
        <f>+'2009 program exp'!W72</f>
        <v>198462.24999999997</v>
      </c>
      <c r="G76" s="103">
        <f>+'2009 State Rev'!AO73</f>
        <v>3621344</v>
      </c>
      <c r="H76" s="76">
        <f t="shared" si="5"/>
        <v>274375.6200000001</v>
      </c>
      <c r="I76" s="76">
        <f t="shared" si="6"/>
        <v>472837.8700000001</v>
      </c>
      <c r="K76" s="76">
        <f>+'2010 program exp'!T72</f>
        <v>3815939.45</v>
      </c>
      <c r="L76" s="76">
        <f>+'2010 program exp'!U72</f>
        <v>220037.73999999996</v>
      </c>
      <c r="M76" s="103">
        <f>+'2010 State Rev'!AQ73</f>
        <v>3789464</v>
      </c>
      <c r="N76" s="76">
        <f t="shared" si="4"/>
        <v>26475.450000000186</v>
      </c>
      <c r="O76" s="76">
        <f t="shared" si="7"/>
        <v>246513.19000000015</v>
      </c>
    </row>
    <row r="77" spans="1:15" ht="15.75">
      <c r="A77" s="57" t="s">
        <v>144</v>
      </c>
      <c r="B77" t="s">
        <v>516</v>
      </c>
      <c r="C77" s="36" t="s">
        <v>144</v>
      </c>
      <c r="D77" s="37" t="s">
        <v>145</v>
      </c>
      <c r="E77" s="76">
        <f>+'2009 program exp'!V73</f>
        <v>2060956.37</v>
      </c>
      <c r="F77" s="76">
        <f>+'2009 program exp'!W73</f>
        <v>86343.55</v>
      </c>
      <c r="G77" s="103">
        <f>+'2009 State Rev'!AO74</f>
        <v>1368152.18</v>
      </c>
      <c r="H77" s="76">
        <f t="shared" si="5"/>
        <v>692804.1900000002</v>
      </c>
      <c r="I77" s="76">
        <f t="shared" si="6"/>
        <v>779147.7400000002</v>
      </c>
      <c r="K77" s="76">
        <f>+'2010 program exp'!T73</f>
        <v>1526608.3499999999</v>
      </c>
      <c r="L77" s="76">
        <f>+'2010 program exp'!U73</f>
        <v>72948.14</v>
      </c>
      <c r="M77" s="103">
        <f>+'2010 State Rev'!AQ74</f>
        <v>1469421.31</v>
      </c>
      <c r="N77" s="76">
        <f t="shared" si="4"/>
        <v>57187.039999999804</v>
      </c>
      <c r="O77" s="76">
        <f t="shared" si="7"/>
        <v>130135.1799999998</v>
      </c>
    </row>
    <row r="78" spans="1:15" ht="15.75">
      <c r="A78" s="57" t="s">
        <v>146</v>
      </c>
      <c r="B78" t="s">
        <v>518</v>
      </c>
      <c r="C78" s="36" t="s">
        <v>146</v>
      </c>
      <c r="D78" s="37" t="s">
        <v>147</v>
      </c>
      <c r="E78" s="76">
        <f>+'2009 program exp'!V74</f>
        <v>2325306.7100000004</v>
      </c>
      <c r="F78" s="76">
        <f>+'2009 program exp'!W74</f>
        <v>34426.259999999995</v>
      </c>
      <c r="G78" s="103">
        <f>+'2009 State Rev'!AO75</f>
        <v>1676884</v>
      </c>
      <c r="H78" s="76">
        <f t="shared" si="5"/>
        <v>648422.7100000004</v>
      </c>
      <c r="I78" s="76">
        <f t="shared" si="6"/>
        <v>682848.9700000004</v>
      </c>
      <c r="K78" s="76">
        <f>+'2010 program exp'!T74</f>
        <v>2263628.36</v>
      </c>
      <c r="L78" s="76">
        <f>+'2010 program exp'!U74</f>
        <v>33181.149999999994</v>
      </c>
      <c r="M78" s="103">
        <f>+'2010 State Rev'!AQ75</f>
        <v>1866702.03</v>
      </c>
      <c r="N78" s="76">
        <f t="shared" si="4"/>
        <v>396926.32999999984</v>
      </c>
      <c r="O78" s="76">
        <f t="shared" si="7"/>
        <v>430107.47999999986</v>
      </c>
    </row>
    <row r="79" spans="1:15" ht="15.75">
      <c r="A79" s="57" t="s">
        <v>148</v>
      </c>
      <c r="B79" t="s">
        <v>520</v>
      </c>
      <c r="C79" s="36" t="s">
        <v>148</v>
      </c>
      <c r="D79" s="37" t="s">
        <v>149</v>
      </c>
      <c r="E79" s="76">
        <f>+'2009 program exp'!V75</f>
        <v>1308009.99</v>
      </c>
      <c r="F79" s="76">
        <f>+'2009 program exp'!W75</f>
        <v>49175.07000000001</v>
      </c>
      <c r="G79" s="103">
        <f>+'2009 State Rev'!AO76</f>
        <v>1036466</v>
      </c>
      <c r="H79" s="76">
        <f t="shared" si="5"/>
        <v>271543.99</v>
      </c>
      <c r="I79" s="76">
        <f t="shared" si="6"/>
        <v>320719.06</v>
      </c>
      <c r="K79" s="76">
        <f>+'2010 program exp'!T75</f>
        <v>1204386.0400000003</v>
      </c>
      <c r="L79" s="76">
        <f>+'2010 program exp'!U75</f>
        <v>34616.6</v>
      </c>
      <c r="M79" s="103">
        <f>+'2010 State Rev'!AQ76</f>
        <v>1128188</v>
      </c>
      <c r="N79" s="76">
        <f t="shared" si="4"/>
        <v>76198.04000000027</v>
      </c>
      <c r="O79" s="76">
        <f t="shared" si="7"/>
        <v>110814.64000000028</v>
      </c>
    </row>
    <row r="80" spans="1:15" ht="15.75">
      <c r="A80" s="57" t="s">
        <v>150</v>
      </c>
      <c r="B80" t="s">
        <v>522</v>
      </c>
      <c r="C80" s="36" t="s">
        <v>150</v>
      </c>
      <c r="D80" s="37" t="s">
        <v>151</v>
      </c>
      <c r="E80" s="76">
        <f>+'2009 program exp'!V76</f>
        <v>31831669.610000007</v>
      </c>
      <c r="F80" s="76">
        <f>+'2009 program exp'!W76</f>
        <v>3036284.700000001</v>
      </c>
      <c r="G80" s="103">
        <f>+'2009 State Rev'!AO77</f>
        <v>26729265</v>
      </c>
      <c r="H80" s="76">
        <f t="shared" si="5"/>
        <v>5102404.610000007</v>
      </c>
      <c r="I80" s="76">
        <f t="shared" si="6"/>
        <v>8138689.310000008</v>
      </c>
      <c r="K80" s="76">
        <f>+'2010 program exp'!T76</f>
        <v>34800575.07</v>
      </c>
      <c r="L80" s="76">
        <f>+'2010 program exp'!U76</f>
        <v>2783342.4999999995</v>
      </c>
      <c r="M80" s="103">
        <f>+'2010 State Rev'!AQ77</f>
        <v>30841493</v>
      </c>
      <c r="N80" s="76">
        <f t="shared" si="4"/>
        <v>3959082.0700000003</v>
      </c>
      <c r="O80" s="76">
        <f t="shared" si="7"/>
        <v>6742424.57</v>
      </c>
    </row>
    <row r="81" spans="1:15" ht="15.75">
      <c r="A81" s="57" t="s">
        <v>152</v>
      </c>
      <c r="B81" t="s">
        <v>524</v>
      </c>
      <c r="C81" s="36" t="s">
        <v>152</v>
      </c>
      <c r="D81" s="37" t="s">
        <v>153</v>
      </c>
      <c r="E81" s="76">
        <f>+'2009 program exp'!V77</f>
        <v>18550647.220000017</v>
      </c>
      <c r="F81" s="76">
        <f>+'2009 program exp'!W77</f>
        <v>1208190.2300000007</v>
      </c>
      <c r="G81" s="103">
        <f>+'2009 State Rev'!AO78</f>
        <v>14308631</v>
      </c>
      <c r="H81" s="76">
        <f t="shared" si="5"/>
        <v>4242016.220000017</v>
      </c>
      <c r="I81" s="76">
        <f t="shared" si="6"/>
        <v>5450206.450000018</v>
      </c>
      <c r="K81" s="76">
        <f>+'2010 program exp'!T77</f>
        <v>18129957.98</v>
      </c>
      <c r="L81" s="76">
        <f>+'2010 program exp'!U77</f>
        <v>940719.4600000001</v>
      </c>
      <c r="M81" s="103">
        <f>+'2010 State Rev'!AQ78</f>
        <v>15020560</v>
      </c>
      <c r="N81" s="76">
        <f t="shared" si="4"/>
        <v>3109397.9800000004</v>
      </c>
      <c r="O81" s="76">
        <f t="shared" si="7"/>
        <v>4050117.4400000004</v>
      </c>
    </row>
    <row r="82" spans="1:15" ht="15.75">
      <c r="A82" s="57" t="s">
        <v>154</v>
      </c>
      <c r="B82" t="s">
        <v>526</v>
      </c>
      <c r="C82" s="36" t="s">
        <v>154</v>
      </c>
      <c r="D82" s="37" t="s">
        <v>155</v>
      </c>
      <c r="E82" s="76">
        <f>+'2009 program exp'!V78</f>
        <v>1240442.2800000003</v>
      </c>
      <c r="F82" s="76">
        <f>+'2009 program exp'!W78</f>
        <v>21137.000000000004</v>
      </c>
      <c r="G82" s="103">
        <f>+'2009 State Rev'!AO79</f>
        <v>1488345.56</v>
      </c>
      <c r="H82" s="76">
        <f t="shared" si="5"/>
        <v>0</v>
      </c>
      <c r="I82" s="76">
        <f t="shared" si="6"/>
        <v>21137.000000000004</v>
      </c>
      <c r="K82" s="76">
        <f>+'2010 program exp'!T78</f>
        <v>1240251.8499999999</v>
      </c>
      <c r="L82" s="76">
        <f>+'2010 program exp'!U78</f>
        <v>21083.69</v>
      </c>
      <c r="M82" s="103">
        <f>+'2010 State Rev'!AQ79</f>
        <v>1544854</v>
      </c>
      <c r="N82" s="76">
        <f t="shared" si="4"/>
        <v>0</v>
      </c>
      <c r="O82" s="76">
        <f t="shared" si="7"/>
        <v>21083.69</v>
      </c>
    </row>
    <row r="83" spans="1:15" ht="15.75">
      <c r="A83" s="57" t="s">
        <v>156</v>
      </c>
      <c r="B83" t="s">
        <v>528</v>
      </c>
      <c r="C83" s="36" t="s">
        <v>156</v>
      </c>
      <c r="D83" s="37" t="s">
        <v>157</v>
      </c>
      <c r="E83" s="76">
        <f>+'2009 program exp'!V79</f>
        <v>6964782.640000003</v>
      </c>
      <c r="F83" s="76">
        <f>+'2009 program exp'!W79</f>
        <v>273510.95999999996</v>
      </c>
      <c r="G83" s="103">
        <f>+'2009 State Rev'!AO80</f>
        <v>4602623.98</v>
      </c>
      <c r="H83" s="76">
        <f t="shared" si="5"/>
        <v>2362158.660000003</v>
      </c>
      <c r="I83" s="76">
        <f t="shared" si="6"/>
        <v>2635669.620000003</v>
      </c>
      <c r="K83" s="76">
        <f>+'2010 program exp'!T79</f>
        <v>6412094.100000001</v>
      </c>
      <c r="L83" s="76">
        <f>+'2010 program exp'!U79</f>
        <v>250576.64999999997</v>
      </c>
      <c r="M83" s="103">
        <f>+'2010 State Rev'!AQ80</f>
        <v>5109601</v>
      </c>
      <c r="N83" s="76">
        <f t="shared" si="4"/>
        <v>1302493.1000000006</v>
      </c>
      <c r="O83" s="76">
        <f t="shared" si="7"/>
        <v>1553069.7500000005</v>
      </c>
    </row>
    <row r="84" spans="1:15" ht="15.75">
      <c r="A84" s="57" t="s">
        <v>158</v>
      </c>
      <c r="B84" t="s">
        <v>530</v>
      </c>
      <c r="C84" s="36" t="s">
        <v>158</v>
      </c>
      <c r="D84" s="37" t="s">
        <v>159</v>
      </c>
      <c r="E84" s="76">
        <f>+'2009 program exp'!V80</f>
        <v>1586172.4499999997</v>
      </c>
      <c r="F84" s="76">
        <f>+'2009 program exp'!W80</f>
        <v>71701.23999999999</v>
      </c>
      <c r="G84" s="103">
        <f>+'2009 State Rev'!AO81</f>
        <v>1167259</v>
      </c>
      <c r="H84" s="76">
        <f t="shared" si="5"/>
        <v>418913.4499999997</v>
      </c>
      <c r="I84" s="76">
        <f t="shared" si="6"/>
        <v>490614.6899999997</v>
      </c>
      <c r="K84" s="76">
        <f>+'2010 program exp'!T80</f>
        <v>1345386.2</v>
      </c>
      <c r="L84" s="76">
        <f>+'2010 program exp'!U80</f>
        <v>59329.78</v>
      </c>
      <c r="M84" s="103">
        <f>+'2010 State Rev'!AQ81</f>
        <v>1257295</v>
      </c>
      <c r="N84" s="76">
        <f t="shared" si="4"/>
        <v>88091.19999999995</v>
      </c>
      <c r="O84" s="76">
        <f t="shared" si="7"/>
        <v>147420.97999999995</v>
      </c>
    </row>
    <row r="85" spans="1:15" ht="15.75">
      <c r="A85" s="57" t="s">
        <v>160</v>
      </c>
      <c r="B85" t="s">
        <v>532</v>
      </c>
      <c r="C85" s="36" t="s">
        <v>160</v>
      </c>
      <c r="D85" s="37" t="s">
        <v>161</v>
      </c>
      <c r="E85" s="76">
        <f>+'2009 program exp'!V81</f>
        <v>1454695.86</v>
      </c>
      <c r="F85" s="76">
        <f>+'2009 program exp'!W81</f>
        <v>27991.789999999997</v>
      </c>
      <c r="G85" s="103">
        <f>+'2009 State Rev'!AO82</f>
        <v>1877973</v>
      </c>
      <c r="H85" s="76">
        <f t="shared" si="5"/>
        <v>0</v>
      </c>
      <c r="I85" s="76">
        <f t="shared" si="6"/>
        <v>27991.789999999997</v>
      </c>
      <c r="K85" s="76">
        <f>+'2010 program exp'!T81</f>
        <v>1459071.3300000003</v>
      </c>
      <c r="L85" s="76">
        <f>+'2010 program exp'!U81</f>
        <v>286.41</v>
      </c>
      <c r="M85" s="103">
        <f>+'2010 State Rev'!AQ82</f>
        <v>2313596</v>
      </c>
      <c r="N85" s="76">
        <f t="shared" si="4"/>
        <v>0</v>
      </c>
      <c r="O85" s="76">
        <f t="shared" si="7"/>
        <v>286.41</v>
      </c>
    </row>
    <row r="86" spans="1:15" ht="15.75">
      <c r="A86" s="57" t="s">
        <v>162</v>
      </c>
      <c r="B86" t="s">
        <v>534</v>
      </c>
      <c r="C86" s="36" t="s">
        <v>162</v>
      </c>
      <c r="D86" s="37" t="s">
        <v>163</v>
      </c>
      <c r="E86" s="76">
        <f>+'2009 program exp'!V82</f>
        <v>1708559.77</v>
      </c>
      <c r="F86" s="76">
        <f>+'2009 program exp'!W82</f>
        <v>71781.28</v>
      </c>
      <c r="G86" s="103">
        <f>+'2009 State Rev'!AO83</f>
        <v>1696439</v>
      </c>
      <c r="H86" s="76">
        <f t="shared" si="5"/>
        <v>12120.770000000019</v>
      </c>
      <c r="I86" s="76">
        <f t="shared" si="6"/>
        <v>83902.05000000002</v>
      </c>
      <c r="K86" s="76">
        <f>+'2010 program exp'!T82</f>
        <v>1465277.08</v>
      </c>
      <c r="L86" s="76">
        <f>+'2010 program exp'!U82</f>
        <v>63416.09</v>
      </c>
      <c r="M86" s="103">
        <f>+'2010 State Rev'!AQ83</f>
        <v>1847352</v>
      </c>
      <c r="N86" s="76">
        <f t="shared" si="4"/>
        <v>0</v>
      </c>
      <c r="O86" s="76">
        <f t="shared" si="7"/>
        <v>63416.09</v>
      </c>
    </row>
    <row r="87" spans="1:15" ht="15.75">
      <c r="A87" s="57" t="s">
        <v>164</v>
      </c>
      <c r="B87" t="s">
        <v>536</v>
      </c>
      <c r="C87" s="36" t="s">
        <v>164</v>
      </c>
      <c r="D87" s="37" t="s">
        <v>165</v>
      </c>
      <c r="E87" s="76">
        <f>+'2009 program exp'!V83</f>
        <v>941352.72</v>
      </c>
      <c r="F87" s="76">
        <f>+'2009 program exp'!W83</f>
        <v>31324.95</v>
      </c>
      <c r="G87" s="103">
        <f>+'2009 State Rev'!AO84</f>
        <v>1004274</v>
      </c>
      <c r="H87" s="76">
        <f t="shared" si="5"/>
        <v>0</v>
      </c>
      <c r="I87" s="76">
        <f t="shared" si="6"/>
        <v>31324.95</v>
      </c>
      <c r="K87" s="76">
        <f>+'2010 program exp'!T83</f>
        <v>1026948.57</v>
      </c>
      <c r="L87" s="76">
        <f>+'2010 program exp'!U83</f>
        <v>26866.68</v>
      </c>
      <c r="M87" s="103">
        <f>+'2010 State Rev'!AQ84</f>
        <v>1168369</v>
      </c>
      <c r="N87" s="76">
        <f t="shared" si="4"/>
        <v>0</v>
      </c>
      <c r="O87" s="76">
        <f t="shared" si="7"/>
        <v>26866.68</v>
      </c>
    </row>
    <row r="88" spans="1:15" ht="15.75">
      <c r="A88" s="57" t="s">
        <v>166</v>
      </c>
      <c r="B88" t="s">
        <v>538</v>
      </c>
      <c r="C88" s="36" t="s">
        <v>166</v>
      </c>
      <c r="D88" s="37" t="s">
        <v>167</v>
      </c>
      <c r="E88" s="76">
        <f>+'2009 program exp'!V84</f>
        <v>649110.3</v>
      </c>
      <c r="F88" s="76">
        <f>+'2009 program exp'!W84</f>
        <v>6771.120000000001</v>
      </c>
      <c r="G88" s="103">
        <f>+'2009 State Rev'!AO85</f>
        <v>821178</v>
      </c>
      <c r="H88" s="76">
        <f t="shared" si="5"/>
        <v>0</v>
      </c>
      <c r="I88" s="76">
        <f t="shared" si="6"/>
        <v>6771.120000000001</v>
      </c>
      <c r="K88" s="76">
        <f>+'2010 program exp'!T84</f>
        <v>648916.59</v>
      </c>
      <c r="L88" s="76">
        <f>+'2010 program exp'!U84</f>
        <v>6809.610000000001</v>
      </c>
      <c r="M88" s="103">
        <f>+'2010 State Rev'!AQ85</f>
        <v>853719</v>
      </c>
      <c r="N88" s="76">
        <f t="shared" si="4"/>
        <v>0</v>
      </c>
      <c r="O88" s="76">
        <f t="shared" si="7"/>
        <v>6809.610000000001</v>
      </c>
    </row>
    <row r="89" spans="1:15" ht="15.75">
      <c r="A89" s="57" t="s">
        <v>168</v>
      </c>
      <c r="B89" t="s">
        <v>540</v>
      </c>
      <c r="C89" s="36" t="s">
        <v>168</v>
      </c>
      <c r="D89" s="37" t="s">
        <v>169</v>
      </c>
      <c r="E89" s="76">
        <f>+'2009 program exp'!V85</f>
        <v>4529381.97</v>
      </c>
      <c r="F89" s="76">
        <f>+'2009 program exp'!W85</f>
        <v>0</v>
      </c>
      <c r="G89" s="103">
        <f>+'2009 State Rev'!AO86</f>
        <v>3601665</v>
      </c>
      <c r="H89" s="76">
        <f t="shared" si="5"/>
        <v>927716.9699999997</v>
      </c>
      <c r="I89" s="76">
        <f t="shared" si="6"/>
        <v>927716.9699999997</v>
      </c>
      <c r="K89" s="76">
        <f>+'2010 program exp'!T85</f>
        <v>4182997.0999999996</v>
      </c>
      <c r="L89" s="76">
        <f>+'2010 program exp'!U85</f>
        <v>0</v>
      </c>
      <c r="M89" s="103">
        <f>+'2010 State Rev'!AQ86</f>
        <v>3985383</v>
      </c>
      <c r="N89" s="76">
        <f t="shared" si="4"/>
        <v>197614.09999999963</v>
      </c>
      <c r="O89" s="76">
        <f t="shared" si="7"/>
        <v>197614.09999999963</v>
      </c>
    </row>
    <row r="90" spans="1:15" ht="15.75">
      <c r="A90" s="57" t="s">
        <v>170</v>
      </c>
      <c r="B90" t="s">
        <v>542</v>
      </c>
      <c r="C90" s="36" t="s">
        <v>170</v>
      </c>
      <c r="D90" s="37" t="s">
        <v>171</v>
      </c>
      <c r="E90" s="76">
        <f>+'2009 program exp'!V86</f>
        <v>1468134.7</v>
      </c>
      <c r="F90" s="76">
        <f>+'2009 program exp'!W86</f>
        <v>56784.48</v>
      </c>
      <c r="G90" s="103">
        <f>+'2009 State Rev'!AO87</f>
        <v>1183838</v>
      </c>
      <c r="H90" s="76">
        <f t="shared" si="5"/>
        <v>284296.69999999995</v>
      </c>
      <c r="I90" s="76">
        <f t="shared" si="6"/>
        <v>341081.17999999993</v>
      </c>
      <c r="K90" s="76">
        <f>+'2010 program exp'!T86</f>
        <v>1421430.08</v>
      </c>
      <c r="L90" s="76">
        <f>+'2010 program exp'!U86</f>
        <v>57323.719999999994</v>
      </c>
      <c r="M90" s="103">
        <f>+'2010 State Rev'!AQ87</f>
        <v>1284960.66</v>
      </c>
      <c r="N90" s="76">
        <f t="shared" si="4"/>
        <v>136469.42000000016</v>
      </c>
      <c r="O90" s="76">
        <f t="shared" si="7"/>
        <v>193793.14000000016</v>
      </c>
    </row>
    <row r="91" spans="1:15" ht="15.75">
      <c r="A91" s="57" t="s">
        <v>172</v>
      </c>
      <c r="B91" t="s">
        <v>544</v>
      </c>
      <c r="C91" s="36" t="s">
        <v>172</v>
      </c>
      <c r="D91" s="37" t="s">
        <v>173</v>
      </c>
      <c r="E91" s="76">
        <f>+'2009 program exp'!V87</f>
        <v>1207615.98</v>
      </c>
      <c r="F91" s="76">
        <f>+'2009 program exp'!W87</f>
        <v>21173.420000000002</v>
      </c>
      <c r="G91" s="103">
        <f>+'2009 State Rev'!AO88</f>
        <v>968638</v>
      </c>
      <c r="H91" s="76">
        <f t="shared" si="5"/>
        <v>238977.97999999998</v>
      </c>
      <c r="I91" s="76">
        <f t="shared" si="6"/>
        <v>260151.4</v>
      </c>
      <c r="K91" s="76">
        <f>+'2010 program exp'!T87</f>
        <v>775849.3</v>
      </c>
      <c r="L91" s="76">
        <f>+'2010 program exp'!U87</f>
        <v>15932.52</v>
      </c>
      <c r="M91" s="103">
        <f>+'2010 State Rev'!AQ88</f>
        <v>1032540</v>
      </c>
      <c r="N91" s="76">
        <f t="shared" si="4"/>
        <v>0</v>
      </c>
      <c r="O91" s="76">
        <f t="shared" si="7"/>
        <v>15932.52</v>
      </c>
    </row>
    <row r="92" spans="1:15" ht="15.75">
      <c r="A92" s="57" t="s">
        <v>174</v>
      </c>
      <c r="B92" t="s">
        <v>546</v>
      </c>
      <c r="C92" s="36" t="s">
        <v>174</v>
      </c>
      <c r="D92" s="37" t="s">
        <v>175</v>
      </c>
      <c r="E92" s="76">
        <f>+'2009 program exp'!V88</f>
        <v>4213061.56</v>
      </c>
      <c r="F92" s="76">
        <f>+'2009 program exp'!W88</f>
        <v>128728.31000000001</v>
      </c>
      <c r="G92" s="103">
        <f>+'2009 State Rev'!AO89</f>
        <v>4008834</v>
      </c>
      <c r="H92" s="76">
        <f t="shared" si="5"/>
        <v>204227.5599999996</v>
      </c>
      <c r="I92" s="76">
        <f t="shared" si="6"/>
        <v>332955.8699999996</v>
      </c>
      <c r="K92" s="76">
        <f>+'2010 program exp'!T88</f>
        <v>3984527.53</v>
      </c>
      <c r="L92" s="76">
        <f>+'2010 program exp'!U88</f>
        <v>44344.09</v>
      </c>
      <c r="M92" s="103">
        <f>+'2010 State Rev'!AQ89</f>
        <v>4451385</v>
      </c>
      <c r="N92" s="76">
        <f t="shared" si="4"/>
        <v>0</v>
      </c>
      <c r="O92" s="76">
        <f t="shared" si="7"/>
        <v>44344.09</v>
      </c>
    </row>
    <row r="93" spans="1:15" ht="15.75">
      <c r="A93" s="57" t="s">
        <v>176</v>
      </c>
      <c r="B93" t="s">
        <v>548</v>
      </c>
      <c r="C93" s="36" t="s">
        <v>176</v>
      </c>
      <c r="D93" s="37" t="s">
        <v>177</v>
      </c>
      <c r="E93" s="76">
        <f>+'2009 program exp'!V89</f>
        <v>3366394.889999999</v>
      </c>
      <c r="F93" s="76">
        <f>+'2009 program exp'!W89</f>
        <v>87433.29999999999</v>
      </c>
      <c r="G93" s="103">
        <f>+'2009 State Rev'!AO90</f>
        <v>2759853</v>
      </c>
      <c r="H93" s="76">
        <f t="shared" si="5"/>
        <v>606541.8899999992</v>
      </c>
      <c r="I93" s="76">
        <f t="shared" si="6"/>
        <v>693975.1899999992</v>
      </c>
      <c r="K93" s="76">
        <f>+'2010 program exp'!T89</f>
        <v>3079328.2</v>
      </c>
      <c r="L93" s="76">
        <f>+'2010 program exp'!U89</f>
        <v>81395.6</v>
      </c>
      <c r="M93" s="103">
        <f>+'2010 State Rev'!AQ90</f>
        <v>3070627</v>
      </c>
      <c r="N93" s="76">
        <f t="shared" si="4"/>
        <v>8701.200000000186</v>
      </c>
      <c r="O93" s="76">
        <f t="shared" si="7"/>
        <v>90096.80000000019</v>
      </c>
    </row>
    <row r="94" spans="1:15" ht="15.75">
      <c r="A94" s="57" t="s">
        <v>178</v>
      </c>
      <c r="B94" t="s">
        <v>550</v>
      </c>
      <c r="C94" s="36" t="s">
        <v>178</v>
      </c>
      <c r="D94" s="37" t="s">
        <v>179</v>
      </c>
      <c r="E94" s="76">
        <f>+'2009 program exp'!V90</f>
        <v>6844407.430000002</v>
      </c>
      <c r="F94" s="76">
        <f>+'2009 program exp'!W90</f>
        <v>535592.8200000001</v>
      </c>
      <c r="G94" s="103">
        <f>+'2009 State Rev'!AO91</f>
        <v>4837614</v>
      </c>
      <c r="H94" s="76">
        <f t="shared" si="5"/>
        <v>2006793.4300000016</v>
      </c>
      <c r="I94" s="76">
        <f t="shared" si="6"/>
        <v>2542386.250000002</v>
      </c>
      <c r="K94" s="76">
        <f>+'2010 program exp'!T90</f>
        <v>5443510.68</v>
      </c>
      <c r="L94" s="76">
        <f>+'2010 program exp'!U90</f>
        <v>434228.64</v>
      </c>
      <c r="M94" s="103">
        <f>+'2010 State Rev'!AQ91</f>
        <v>5076157</v>
      </c>
      <c r="N94" s="76">
        <f t="shared" si="4"/>
        <v>367353.6799999997</v>
      </c>
      <c r="O94" s="76">
        <f t="shared" si="7"/>
        <v>801582.3199999997</v>
      </c>
    </row>
    <row r="95" spans="1:15" ht="15.75">
      <c r="A95" s="57" t="s">
        <v>180</v>
      </c>
      <c r="B95" t="s">
        <v>552</v>
      </c>
      <c r="C95" s="36" t="s">
        <v>180</v>
      </c>
      <c r="D95" s="37" t="s">
        <v>181</v>
      </c>
      <c r="E95" s="76">
        <f>+'2009 program exp'!V91</f>
        <v>1018769.75</v>
      </c>
      <c r="F95" s="76">
        <f>+'2009 program exp'!W91</f>
        <v>23420.659999999996</v>
      </c>
      <c r="G95" s="103">
        <f>+'2009 State Rev'!AO92</f>
        <v>1322310</v>
      </c>
      <c r="H95" s="76">
        <f t="shared" si="5"/>
        <v>0</v>
      </c>
      <c r="I95" s="76">
        <f t="shared" si="6"/>
        <v>23420.659999999996</v>
      </c>
      <c r="K95" s="76">
        <f>+'2010 program exp'!T91</f>
        <v>1089336.0999999999</v>
      </c>
      <c r="L95" s="76">
        <f>+'2010 program exp'!U91</f>
        <v>21125.93</v>
      </c>
      <c r="M95" s="103">
        <f>+'2010 State Rev'!AQ92</f>
        <v>1177011</v>
      </c>
      <c r="N95" s="76">
        <f t="shared" si="4"/>
        <v>0</v>
      </c>
      <c r="O95" s="76">
        <f t="shared" si="7"/>
        <v>21125.93</v>
      </c>
    </row>
    <row r="96" spans="1:15" ht="15.75">
      <c r="A96" s="57" t="s">
        <v>182</v>
      </c>
      <c r="B96" t="s">
        <v>554</v>
      </c>
      <c r="C96" s="36" t="s">
        <v>182</v>
      </c>
      <c r="D96" s="37" t="s">
        <v>183</v>
      </c>
      <c r="E96" s="76">
        <f>+'2009 program exp'!V92</f>
        <v>1179069.8399999999</v>
      </c>
      <c r="F96" s="76">
        <f>+'2009 program exp'!W92</f>
        <v>0</v>
      </c>
      <c r="G96" s="103">
        <f>+'2009 State Rev'!AO93</f>
        <v>971050</v>
      </c>
      <c r="H96" s="76">
        <f t="shared" si="5"/>
        <v>208019.83999999985</v>
      </c>
      <c r="I96" s="76">
        <f t="shared" si="6"/>
        <v>208019.83999999985</v>
      </c>
      <c r="K96" s="76">
        <f>+'2010 program exp'!T92</f>
        <v>1252736.62</v>
      </c>
      <c r="L96" s="76">
        <f>+'2010 program exp'!U92</f>
        <v>0</v>
      </c>
      <c r="M96" s="103">
        <f>+'2010 State Rev'!AQ93</f>
        <v>1100882</v>
      </c>
      <c r="N96" s="76">
        <f t="shared" si="4"/>
        <v>151854.6200000001</v>
      </c>
      <c r="O96" s="76">
        <f t="shared" si="7"/>
        <v>151854.6200000001</v>
      </c>
    </row>
    <row r="97" spans="1:15" ht="15.75">
      <c r="A97" s="57" t="s">
        <v>184</v>
      </c>
      <c r="B97" t="s">
        <v>556</v>
      </c>
      <c r="C97" s="36" t="s">
        <v>184</v>
      </c>
      <c r="D97" s="37" t="s">
        <v>185</v>
      </c>
      <c r="E97" s="76">
        <f>+'2009 program exp'!V93</f>
        <v>7325892.38</v>
      </c>
      <c r="F97" s="76">
        <f>+'2009 program exp'!W93</f>
        <v>253935.34999999992</v>
      </c>
      <c r="G97" s="103">
        <f>+'2009 State Rev'!AO94</f>
        <v>5734841</v>
      </c>
      <c r="H97" s="76">
        <f t="shared" si="5"/>
        <v>1591051.38</v>
      </c>
      <c r="I97" s="76">
        <f t="shared" si="6"/>
        <v>1844986.7299999997</v>
      </c>
      <c r="K97" s="76">
        <f>+'2010 program exp'!T93</f>
        <v>6964547.799999999</v>
      </c>
      <c r="L97" s="76">
        <f>+'2010 program exp'!U93</f>
        <v>249299.53000000003</v>
      </c>
      <c r="M97" s="103">
        <f>+'2010 State Rev'!AQ94</f>
        <v>6290306</v>
      </c>
      <c r="N97" s="76">
        <f t="shared" si="4"/>
        <v>674241.7999999989</v>
      </c>
      <c r="O97" s="76">
        <f t="shared" si="7"/>
        <v>923541.3299999989</v>
      </c>
    </row>
    <row r="98" spans="1:15" ht="15.75">
      <c r="A98" s="57" t="s">
        <v>186</v>
      </c>
      <c r="B98" t="s">
        <v>558</v>
      </c>
      <c r="C98" s="36" t="s">
        <v>186</v>
      </c>
      <c r="D98" s="37" t="s">
        <v>187</v>
      </c>
      <c r="E98" s="76">
        <f>+'2009 program exp'!V94</f>
        <v>2618252.9199999995</v>
      </c>
      <c r="F98" s="76">
        <f>+'2009 program exp'!W94</f>
        <v>154399.02000000002</v>
      </c>
      <c r="G98" s="103">
        <f>+'2009 State Rev'!AO95</f>
        <v>1876398</v>
      </c>
      <c r="H98" s="76">
        <f t="shared" si="5"/>
        <v>741854.9199999995</v>
      </c>
      <c r="I98" s="76">
        <f t="shared" si="6"/>
        <v>896253.9399999995</v>
      </c>
      <c r="K98" s="76">
        <f>+'2010 program exp'!T94</f>
        <v>2582744.36</v>
      </c>
      <c r="L98" s="76">
        <f>+'2010 program exp'!U94</f>
        <v>106475.37000000001</v>
      </c>
      <c r="M98" s="103">
        <f>+'2010 State Rev'!AQ95</f>
        <v>2062873</v>
      </c>
      <c r="N98" s="76">
        <f t="shared" si="4"/>
        <v>519871.35999999987</v>
      </c>
      <c r="O98" s="76">
        <f t="shared" si="7"/>
        <v>626346.7299999999</v>
      </c>
    </row>
    <row r="99" spans="1:15" ht="15.75">
      <c r="A99" s="57" t="s">
        <v>188</v>
      </c>
      <c r="B99" t="s">
        <v>560</v>
      </c>
      <c r="C99" s="36" t="s">
        <v>188</v>
      </c>
      <c r="D99" s="37" t="s">
        <v>189</v>
      </c>
      <c r="E99" s="76">
        <f>+'2009 program exp'!V95</f>
        <v>963738.24</v>
      </c>
      <c r="F99" s="76">
        <f>+'2009 program exp'!W95</f>
        <v>33951.2</v>
      </c>
      <c r="G99" s="103">
        <f>+'2009 State Rev'!AO96</f>
        <v>901198</v>
      </c>
      <c r="H99" s="76">
        <f t="shared" si="5"/>
        <v>62540.23999999999</v>
      </c>
      <c r="I99" s="76">
        <f t="shared" si="6"/>
        <v>96491.43999999999</v>
      </c>
      <c r="K99" s="76">
        <f>+'2010 program exp'!T95</f>
        <v>805935.4700000001</v>
      </c>
      <c r="L99" s="76">
        <f>+'2010 program exp'!U95</f>
        <v>26985.99</v>
      </c>
      <c r="M99" s="103">
        <f>+'2010 State Rev'!AQ96</f>
        <v>902803</v>
      </c>
      <c r="N99" s="76">
        <f t="shared" si="4"/>
        <v>0</v>
      </c>
      <c r="O99" s="76">
        <f t="shared" si="7"/>
        <v>26985.99</v>
      </c>
    </row>
    <row r="100" spans="1:15" ht="15.75">
      <c r="A100" s="57" t="s">
        <v>190</v>
      </c>
      <c r="B100" t="s">
        <v>562</v>
      </c>
      <c r="C100" s="36" t="s">
        <v>190</v>
      </c>
      <c r="D100" s="37" t="s">
        <v>191</v>
      </c>
      <c r="E100" s="76">
        <f>+'2009 program exp'!V96</f>
        <v>4519797.920000001</v>
      </c>
      <c r="F100" s="76">
        <f>+'2009 program exp'!W96</f>
        <v>193277.97</v>
      </c>
      <c r="G100" s="103">
        <f>+'2009 State Rev'!AO97</f>
        <v>3981195</v>
      </c>
      <c r="H100" s="76">
        <f t="shared" si="5"/>
        <v>538602.9200000009</v>
      </c>
      <c r="I100" s="76">
        <f t="shared" si="6"/>
        <v>731880.8900000008</v>
      </c>
      <c r="K100" s="76">
        <f>+'2010 program exp'!T96</f>
        <v>4063417.3400000003</v>
      </c>
      <c r="L100" s="76">
        <f>+'2010 program exp'!U96</f>
        <v>190866.43999999997</v>
      </c>
      <c r="M100" s="103">
        <f>+'2010 State Rev'!AQ97</f>
        <v>4691435</v>
      </c>
      <c r="N100" s="76">
        <f t="shared" si="4"/>
        <v>0</v>
      </c>
      <c r="O100" s="76">
        <f t="shared" si="7"/>
        <v>190866.43999999997</v>
      </c>
    </row>
    <row r="101" spans="1:15" ht="15.75">
      <c r="A101" s="57" t="s">
        <v>192</v>
      </c>
      <c r="B101" t="s">
        <v>564</v>
      </c>
      <c r="C101" s="36" t="s">
        <v>192</v>
      </c>
      <c r="D101" s="37" t="s">
        <v>193</v>
      </c>
      <c r="E101" s="76">
        <f>+'2009 program exp'!V97</f>
        <v>613430.0599999999</v>
      </c>
      <c r="F101" s="76">
        <f>+'2009 program exp'!W97</f>
        <v>16571.82</v>
      </c>
      <c r="G101" s="103">
        <f>+'2009 State Rev'!AO98</f>
        <v>671885</v>
      </c>
      <c r="H101" s="76">
        <f t="shared" si="5"/>
        <v>0</v>
      </c>
      <c r="I101" s="76">
        <f t="shared" si="6"/>
        <v>16571.82</v>
      </c>
      <c r="K101" s="76">
        <f>+'2010 program exp'!T97</f>
        <v>573603.69</v>
      </c>
      <c r="L101" s="76">
        <f>+'2010 program exp'!U97</f>
        <v>14864.990000000002</v>
      </c>
      <c r="M101" s="103">
        <f>+'2010 State Rev'!AQ98</f>
        <v>815865</v>
      </c>
      <c r="N101" s="76">
        <f t="shared" si="4"/>
        <v>0</v>
      </c>
      <c r="O101" s="76">
        <f t="shared" si="7"/>
        <v>14864.990000000002</v>
      </c>
    </row>
    <row r="102" spans="1:15" ht="15.75">
      <c r="A102" s="57" t="s">
        <v>194</v>
      </c>
      <c r="B102" t="s">
        <v>566</v>
      </c>
      <c r="C102" s="36" t="s">
        <v>194</v>
      </c>
      <c r="D102" s="37" t="s">
        <v>195</v>
      </c>
      <c r="E102" s="76">
        <f>+'2009 program exp'!V98</f>
        <v>3158147.990000001</v>
      </c>
      <c r="F102" s="76">
        <f>+'2009 program exp'!W98</f>
        <v>142183.10999999996</v>
      </c>
      <c r="G102" s="103">
        <f>+'2009 State Rev'!AO99</f>
        <v>2435762</v>
      </c>
      <c r="H102" s="76">
        <f t="shared" si="5"/>
        <v>722385.9900000012</v>
      </c>
      <c r="I102" s="76">
        <f t="shared" si="6"/>
        <v>864569.1000000011</v>
      </c>
      <c r="K102" s="76">
        <f>+'2010 program exp'!T98</f>
        <v>3007358.5800000005</v>
      </c>
      <c r="L102" s="76">
        <f>+'2010 program exp'!U98</f>
        <v>93851.27</v>
      </c>
      <c r="M102" s="103">
        <f>+'2010 State Rev'!AQ99</f>
        <v>2363870</v>
      </c>
      <c r="N102" s="76">
        <f t="shared" si="4"/>
        <v>643488.5800000005</v>
      </c>
      <c r="O102" s="76">
        <f t="shared" si="7"/>
        <v>737339.8500000006</v>
      </c>
    </row>
    <row r="103" spans="1:15" ht="15.75">
      <c r="A103" s="57" t="s">
        <v>196</v>
      </c>
      <c r="B103" t="s">
        <v>568</v>
      </c>
      <c r="C103" s="36" t="s">
        <v>196</v>
      </c>
      <c r="D103" s="37" t="s">
        <v>197</v>
      </c>
      <c r="E103" s="76">
        <f>+'2009 program exp'!V99</f>
        <v>1065234.93</v>
      </c>
      <c r="F103" s="76">
        <f>+'2009 program exp'!W99</f>
        <v>32185.92</v>
      </c>
      <c r="G103" s="103">
        <f>+'2009 State Rev'!AO100</f>
        <v>628888</v>
      </c>
      <c r="H103" s="76">
        <f t="shared" si="5"/>
        <v>436346.92999999993</v>
      </c>
      <c r="I103" s="76">
        <f t="shared" si="6"/>
        <v>468532.8499999999</v>
      </c>
      <c r="K103" s="76">
        <f>+'2010 program exp'!T99</f>
        <v>1006918.3900000001</v>
      </c>
      <c r="L103" s="76">
        <f>+'2010 program exp'!U99</f>
        <v>32757.34</v>
      </c>
      <c r="M103" s="103">
        <f>+'2010 State Rev'!AQ100</f>
        <v>680153</v>
      </c>
      <c r="N103" s="76">
        <f t="shared" si="4"/>
        <v>326765.39000000013</v>
      </c>
      <c r="O103" s="76">
        <f t="shared" si="7"/>
        <v>359522.73000000016</v>
      </c>
    </row>
    <row r="104" spans="1:15" ht="15.75">
      <c r="A104" s="57" t="s">
        <v>198</v>
      </c>
      <c r="B104" t="s">
        <v>570</v>
      </c>
      <c r="C104" s="36" t="s">
        <v>198</v>
      </c>
      <c r="D104" s="37" t="s">
        <v>199</v>
      </c>
      <c r="E104" s="76">
        <f>+'2009 program exp'!V100</f>
        <v>3993772.220000001</v>
      </c>
      <c r="F104" s="76">
        <f>+'2009 program exp'!W100</f>
        <v>70766.95999999999</v>
      </c>
      <c r="G104" s="103">
        <f>+'2009 State Rev'!AO101</f>
        <v>3168427</v>
      </c>
      <c r="H104" s="76">
        <f t="shared" si="5"/>
        <v>825345.2200000011</v>
      </c>
      <c r="I104" s="76">
        <f t="shared" si="6"/>
        <v>896112.1800000011</v>
      </c>
      <c r="K104" s="76">
        <f>+'2010 program exp'!T100</f>
        <v>3040300.9599999995</v>
      </c>
      <c r="L104" s="76">
        <f>+'2010 program exp'!U100</f>
        <v>50389.700000000004</v>
      </c>
      <c r="M104" s="103">
        <f>+'2010 State Rev'!AQ101</f>
        <v>2855318</v>
      </c>
      <c r="N104" s="76">
        <f t="shared" si="4"/>
        <v>184982.9599999995</v>
      </c>
      <c r="O104" s="76">
        <f t="shared" si="7"/>
        <v>235372.6599999995</v>
      </c>
    </row>
    <row r="105" spans="1:15" ht="15.75">
      <c r="A105" s="57" t="s">
        <v>200</v>
      </c>
      <c r="B105" t="s">
        <v>572</v>
      </c>
      <c r="C105" s="36" t="s">
        <v>200</v>
      </c>
      <c r="D105" s="37" t="s">
        <v>201</v>
      </c>
      <c r="E105" s="76">
        <f>+'2009 program exp'!V101</f>
        <v>897783.67</v>
      </c>
      <c r="F105" s="76">
        <f>+'2009 program exp'!W101</f>
        <v>22009.020000000004</v>
      </c>
      <c r="G105" s="103">
        <f>+'2009 State Rev'!AO102</f>
        <v>426388.53</v>
      </c>
      <c r="H105" s="76">
        <f t="shared" si="5"/>
        <v>471395.14</v>
      </c>
      <c r="I105" s="76">
        <f t="shared" si="6"/>
        <v>493404.16000000003</v>
      </c>
      <c r="K105" s="76">
        <f>+'2010 program exp'!T101</f>
        <v>365340.82</v>
      </c>
      <c r="L105" s="76">
        <f>+'2010 program exp'!U101</f>
        <v>702.24</v>
      </c>
      <c r="M105" s="103">
        <f>+'2010 State Rev'!AQ102</f>
        <v>458293</v>
      </c>
      <c r="N105" s="76">
        <f t="shared" si="4"/>
        <v>0</v>
      </c>
      <c r="O105" s="76">
        <f t="shared" si="7"/>
        <v>702.24</v>
      </c>
    </row>
    <row r="106" spans="1:15" ht="15.75">
      <c r="A106" s="57" t="s">
        <v>202</v>
      </c>
      <c r="B106" t="s">
        <v>574</v>
      </c>
      <c r="C106" s="36" t="s">
        <v>202</v>
      </c>
      <c r="D106" s="37" t="s">
        <v>203</v>
      </c>
      <c r="E106" s="76">
        <f>+'2009 program exp'!V102</f>
        <v>1261677.98</v>
      </c>
      <c r="F106" s="76">
        <f>+'2009 program exp'!W102</f>
        <v>24764.640000000003</v>
      </c>
      <c r="G106" s="103">
        <f>+'2009 State Rev'!AO103</f>
        <v>1100118</v>
      </c>
      <c r="H106" s="76">
        <f t="shared" si="5"/>
        <v>161559.97999999998</v>
      </c>
      <c r="I106" s="76">
        <f t="shared" si="6"/>
        <v>186324.62</v>
      </c>
      <c r="K106" s="76">
        <f>+'2010 program exp'!T102</f>
        <v>1062509.91</v>
      </c>
      <c r="L106" s="76">
        <f>+'2010 program exp'!U102</f>
        <v>20525.94</v>
      </c>
      <c r="M106" s="103">
        <f>+'2010 State Rev'!AQ103</f>
        <v>1339598</v>
      </c>
      <c r="N106" s="76">
        <f t="shared" si="4"/>
        <v>0</v>
      </c>
      <c r="O106" s="76">
        <f t="shared" si="7"/>
        <v>20525.94</v>
      </c>
    </row>
    <row r="107" spans="1:15" ht="15.75">
      <c r="A107" s="57" t="s">
        <v>204</v>
      </c>
      <c r="B107" t="s">
        <v>576</v>
      </c>
      <c r="C107" s="36" t="s">
        <v>204</v>
      </c>
      <c r="D107" s="37" t="s">
        <v>205</v>
      </c>
      <c r="E107" s="76">
        <f>+'2009 program exp'!V103</f>
        <v>2849122.890000001</v>
      </c>
      <c r="F107" s="76">
        <f>+'2009 program exp'!W103</f>
        <v>189109.67</v>
      </c>
      <c r="G107" s="103">
        <f>+'2009 State Rev'!AO104</f>
        <v>2118479</v>
      </c>
      <c r="H107" s="76">
        <f t="shared" si="5"/>
        <v>730643.8900000011</v>
      </c>
      <c r="I107" s="76">
        <f t="shared" si="6"/>
        <v>919753.5600000011</v>
      </c>
      <c r="K107" s="76">
        <f>+'2010 program exp'!T103</f>
        <v>2828086.45</v>
      </c>
      <c r="L107" s="76">
        <f>+'2010 program exp'!U103</f>
        <v>159077.45</v>
      </c>
      <c r="M107" s="103">
        <f>+'2010 State Rev'!AQ104</f>
        <v>2211721</v>
      </c>
      <c r="N107" s="76">
        <f t="shared" si="4"/>
        <v>616365.4500000002</v>
      </c>
      <c r="O107" s="76">
        <f t="shared" si="7"/>
        <v>775442.9000000001</v>
      </c>
    </row>
    <row r="108" spans="1:15" ht="15.75">
      <c r="A108" s="57" t="s">
        <v>206</v>
      </c>
      <c r="B108" t="s">
        <v>578</v>
      </c>
      <c r="C108" s="36" t="s">
        <v>206</v>
      </c>
      <c r="D108" s="37" t="s">
        <v>207</v>
      </c>
      <c r="E108" s="76">
        <f>+'2009 program exp'!V104</f>
        <v>713546.65</v>
      </c>
      <c r="F108" s="76">
        <f>+'2009 program exp'!W104</f>
        <v>3340.39</v>
      </c>
      <c r="G108" s="103">
        <f>+'2009 State Rev'!AO105</f>
        <v>585776</v>
      </c>
      <c r="H108" s="76">
        <f t="shared" si="5"/>
        <v>127770.65000000002</v>
      </c>
      <c r="I108" s="76">
        <f t="shared" si="6"/>
        <v>131111.04000000004</v>
      </c>
      <c r="K108" s="76">
        <f>+'2010 program exp'!T104</f>
        <v>579167.4400000001</v>
      </c>
      <c r="L108" s="76">
        <f>+'2010 program exp'!U104</f>
        <v>-4183.66</v>
      </c>
      <c r="M108" s="103">
        <f>+'2010 State Rev'!AQ105</f>
        <v>584219</v>
      </c>
      <c r="N108" s="76">
        <f t="shared" si="4"/>
        <v>0</v>
      </c>
      <c r="O108" s="76">
        <f t="shared" si="7"/>
        <v>-4183.66</v>
      </c>
    </row>
    <row r="109" spans="1:15" ht="15.75">
      <c r="A109" s="57" t="s">
        <v>208</v>
      </c>
      <c r="B109" t="s">
        <v>580</v>
      </c>
      <c r="C109" s="36" t="s">
        <v>208</v>
      </c>
      <c r="D109" s="37" t="s">
        <v>209</v>
      </c>
      <c r="E109" s="76">
        <f>+'2009 program exp'!V105</f>
        <v>2590132.3199999994</v>
      </c>
      <c r="F109" s="76">
        <f>+'2009 program exp'!W105</f>
        <v>70686.09</v>
      </c>
      <c r="G109" s="103">
        <f>+'2009 State Rev'!AO106</f>
        <v>2031077</v>
      </c>
      <c r="H109" s="76">
        <f t="shared" si="5"/>
        <v>559055.3199999994</v>
      </c>
      <c r="I109" s="76">
        <f t="shared" si="6"/>
        <v>629741.4099999993</v>
      </c>
      <c r="K109" s="76">
        <f>+'2010 program exp'!T105</f>
        <v>2361437.01</v>
      </c>
      <c r="L109" s="76">
        <f>+'2010 program exp'!U105</f>
        <v>67823.68000000001</v>
      </c>
      <c r="M109" s="103">
        <f>+'2010 State Rev'!AQ106</f>
        <v>2300656</v>
      </c>
      <c r="N109" s="76">
        <f t="shared" si="4"/>
        <v>60781.00999999978</v>
      </c>
      <c r="O109" s="76">
        <f t="shared" si="7"/>
        <v>128604.68999999978</v>
      </c>
    </row>
    <row r="110" spans="1:15" ht="15.75">
      <c r="A110" s="57" t="s">
        <v>210</v>
      </c>
      <c r="B110" t="s">
        <v>582</v>
      </c>
      <c r="C110" s="36" t="s">
        <v>210</v>
      </c>
      <c r="D110" s="37" t="s">
        <v>211</v>
      </c>
      <c r="E110" s="76">
        <f>+'2009 program exp'!V106</f>
        <v>5448324.39</v>
      </c>
      <c r="F110" s="76">
        <f>+'2009 program exp'!W106</f>
        <v>368102.55</v>
      </c>
      <c r="G110" s="103">
        <f>+'2009 State Rev'!AO107</f>
        <v>3348604.31</v>
      </c>
      <c r="H110" s="76">
        <f t="shared" si="5"/>
        <v>2099720.0799999996</v>
      </c>
      <c r="I110" s="76">
        <f t="shared" si="6"/>
        <v>2467822.6299999994</v>
      </c>
      <c r="K110" s="76">
        <f>+'2010 program exp'!T106</f>
        <v>3801024.75</v>
      </c>
      <c r="L110" s="76">
        <f>+'2010 program exp'!U106</f>
        <v>283070.35</v>
      </c>
      <c r="M110" s="103">
        <f>+'2010 State Rev'!AQ107</f>
        <v>3619795</v>
      </c>
      <c r="N110" s="76">
        <f t="shared" si="4"/>
        <v>181229.75</v>
      </c>
      <c r="O110" s="76">
        <f t="shared" si="7"/>
        <v>464300.1</v>
      </c>
    </row>
    <row r="111" spans="1:15" ht="15.75">
      <c r="A111" s="57" t="s">
        <v>212</v>
      </c>
      <c r="B111" t="s">
        <v>584</v>
      </c>
      <c r="C111" s="36" t="s">
        <v>212</v>
      </c>
      <c r="D111" s="37" t="s">
        <v>213</v>
      </c>
      <c r="E111" s="76">
        <f>+'2009 program exp'!V107</f>
        <v>23176845.330000002</v>
      </c>
      <c r="F111" s="76">
        <f>+'2009 program exp'!W107</f>
        <v>1181741.32</v>
      </c>
      <c r="G111" s="103">
        <f>+'2009 State Rev'!AO108</f>
        <v>19975256</v>
      </c>
      <c r="H111" s="76">
        <f t="shared" si="5"/>
        <v>3201589.330000002</v>
      </c>
      <c r="I111" s="76">
        <f t="shared" si="6"/>
        <v>4383330.650000002</v>
      </c>
      <c r="K111" s="76">
        <f>+'2010 program exp'!T107</f>
        <v>23349216.25</v>
      </c>
      <c r="L111" s="76">
        <f>+'2010 program exp'!U107</f>
        <v>1029776.6300000001</v>
      </c>
      <c r="M111" s="103">
        <f>+'2010 State Rev'!AQ108</f>
        <v>23115305</v>
      </c>
      <c r="N111" s="76">
        <f t="shared" si="4"/>
        <v>233911.25</v>
      </c>
      <c r="O111" s="76">
        <f t="shared" si="7"/>
        <v>1263687.8800000001</v>
      </c>
    </row>
    <row r="112" spans="1:15" ht="15.75">
      <c r="A112" s="57" t="s">
        <v>214</v>
      </c>
      <c r="B112" t="s">
        <v>586</v>
      </c>
      <c r="C112" s="36" t="s">
        <v>214</v>
      </c>
      <c r="D112" s="37" t="s">
        <v>215</v>
      </c>
      <c r="E112" s="76">
        <f>+'2009 program exp'!V108</f>
        <v>18704390.10000001</v>
      </c>
      <c r="F112" s="76">
        <f>+'2009 program exp'!W108</f>
        <v>1251844.3499999999</v>
      </c>
      <c r="G112" s="103">
        <f>+'2009 State Rev'!AO109</f>
        <v>14637582</v>
      </c>
      <c r="H112" s="76">
        <f t="shared" si="5"/>
        <v>4066808.100000009</v>
      </c>
      <c r="I112" s="76">
        <f t="shared" si="6"/>
        <v>5318652.450000009</v>
      </c>
      <c r="K112" s="76">
        <f>+'2010 program exp'!T108</f>
        <v>17464085.94</v>
      </c>
      <c r="L112" s="76">
        <f>+'2010 program exp'!U108</f>
        <v>1218058.5399999998</v>
      </c>
      <c r="M112" s="103">
        <f>+'2010 State Rev'!AQ109</f>
        <v>17282419.53</v>
      </c>
      <c r="N112" s="76">
        <f t="shared" si="4"/>
        <v>181666.41000000015</v>
      </c>
      <c r="O112" s="76">
        <f t="shared" si="7"/>
        <v>1399724.95</v>
      </c>
    </row>
    <row r="113" spans="1:15" ht="15.75">
      <c r="A113" s="57" t="s">
        <v>216</v>
      </c>
      <c r="B113" t="s">
        <v>588</v>
      </c>
      <c r="C113" s="36" t="s">
        <v>216</v>
      </c>
      <c r="D113" s="37" t="s">
        <v>217</v>
      </c>
      <c r="E113" s="76">
        <f>+'2009 program exp'!V109</f>
        <v>2853240.7699999996</v>
      </c>
      <c r="F113" s="76">
        <f>+'2009 program exp'!W109</f>
        <v>46001.61000000001</v>
      </c>
      <c r="G113" s="103">
        <f>+'2009 State Rev'!AO110</f>
        <v>3017745</v>
      </c>
      <c r="H113" s="76">
        <f t="shared" si="5"/>
        <v>0</v>
      </c>
      <c r="I113" s="76">
        <f t="shared" si="6"/>
        <v>46001.61000000001</v>
      </c>
      <c r="K113" s="76">
        <f>+'2010 program exp'!T109</f>
        <v>2612270.96</v>
      </c>
      <c r="L113" s="76">
        <f>+'2010 program exp'!U109</f>
        <v>142894.55</v>
      </c>
      <c r="M113" s="103">
        <f>+'2010 State Rev'!AQ110</f>
        <v>3131059</v>
      </c>
      <c r="N113" s="76">
        <f t="shared" si="4"/>
        <v>0</v>
      </c>
      <c r="O113" s="76">
        <f t="shared" si="7"/>
        <v>142894.55</v>
      </c>
    </row>
    <row r="114" spans="1:15" ht="15.75">
      <c r="A114" s="57" t="s">
        <v>218</v>
      </c>
      <c r="B114" t="s">
        <v>590</v>
      </c>
      <c r="C114" s="36" t="s">
        <v>218</v>
      </c>
      <c r="D114" s="37" t="s">
        <v>219</v>
      </c>
      <c r="E114" s="76">
        <f>+'2009 program exp'!V110</f>
        <v>2099629.1999999997</v>
      </c>
      <c r="F114" s="76">
        <f>+'2009 program exp'!W110</f>
        <v>24810.33</v>
      </c>
      <c r="G114" s="103">
        <f>+'2009 State Rev'!AO111</f>
        <v>1924458</v>
      </c>
      <c r="H114" s="76">
        <f t="shared" si="5"/>
        <v>175171.19999999972</v>
      </c>
      <c r="I114" s="76">
        <f t="shared" si="6"/>
        <v>199981.52999999974</v>
      </c>
      <c r="K114" s="76">
        <f>+'2010 program exp'!T110</f>
        <v>2040261.3800000001</v>
      </c>
      <c r="L114" s="76">
        <f>+'2010 program exp'!U110</f>
        <v>25628.05</v>
      </c>
      <c r="M114" s="103">
        <f>+'2010 State Rev'!AQ111</f>
        <v>2039795.97</v>
      </c>
      <c r="N114" s="76">
        <f t="shared" si="4"/>
        <v>465.410000000149</v>
      </c>
      <c r="O114" s="76">
        <f t="shared" si="7"/>
        <v>26093.46000000015</v>
      </c>
    </row>
    <row r="115" spans="1:15" ht="15.75">
      <c r="A115" s="57" t="s">
        <v>220</v>
      </c>
      <c r="B115" t="s">
        <v>592</v>
      </c>
      <c r="C115" s="36" t="s">
        <v>220</v>
      </c>
      <c r="D115" s="37" t="s">
        <v>221</v>
      </c>
      <c r="E115" s="76">
        <f>+'2009 program exp'!V111</f>
        <v>20605836.670000013</v>
      </c>
      <c r="F115" s="76">
        <f>+'2009 program exp'!W111</f>
        <v>1925801.6500000004</v>
      </c>
      <c r="G115" s="103">
        <f>+'2009 State Rev'!AO112</f>
        <v>15470063.6</v>
      </c>
      <c r="H115" s="76">
        <f t="shared" si="5"/>
        <v>5135773.070000013</v>
      </c>
      <c r="I115" s="76">
        <f t="shared" si="6"/>
        <v>7061574.720000014</v>
      </c>
      <c r="K115" s="76">
        <f>+'2010 program exp'!T111</f>
        <v>19689444.56</v>
      </c>
      <c r="L115" s="76">
        <f>+'2010 program exp'!U111</f>
        <v>1793611.14</v>
      </c>
      <c r="M115" s="103">
        <f>+'2010 State Rev'!AQ112</f>
        <v>17565116</v>
      </c>
      <c r="N115" s="76">
        <f t="shared" si="4"/>
        <v>2124328.5599999987</v>
      </c>
      <c r="O115" s="76">
        <f t="shared" si="7"/>
        <v>3917939.6999999983</v>
      </c>
    </row>
    <row r="116" spans="1:15" ht="15.75">
      <c r="A116" s="57" t="s">
        <v>222</v>
      </c>
      <c r="B116" t="s">
        <v>594</v>
      </c>
      <c r="C116" s="36" t="s">
        <v>222</v>
      </c>
      <c r="D116" s="37" t="s">
        <v>223</v>
      </c>
      <c r="E116" s="76">
        <f>+'2009 program exp'!V112</f>
        <v>1735076.22</v>
      </c>
      <c r="F116" s="76">
        <f>+'2009 program exp'!W112</f>
        <v>84638.84</v>
      </c>
      <c r="G116" s="103">
        <f>+'2009 State Rev'!AO113</f>
        <v>2137488</v>
      </c>
      <c r="H116" s="76">
        <f t="shared" si="5"/>
        <v>0</v>
      </c>
      <c r="I116" s="76">
        <f t="shared" si="6"/>
        <v>84638.84</v>
      </c>
      <c r="K116" s="76">
        <f>+'2010 program exp'!T112</f>
        <v>1708898.6200000003</v>
      </c>
      <c r="L116" s="76">
        <f>+'2010 program exp'!U112</f>
        <v>108804.74</v>
      </c>
      <c r="M116" s="103">
        <f>+'2010 State Rev'!AQ113</f>
        <v>1993998</v>
      </c>
      <c r="N116" s="76">
        <f t="shared" si="4"/>
        <v>0</v>
      </c>
      <c r="O116" s="76">
        <f t="shared" si="7"/>
        <v>108804.74</v>
      </c>
    </row>
    <row r="117" spans="1:15" ht="15.75">
      <c r="A117" s="57" t="s">
        <v>224</v>
      </c>
      <c r="B117" t="s">
        <v>596</v>
      </c>
      <c r="C117" s="36" t="s">
        <v>224</v>
      </c>
      <c r="D117" s="37" t="s">
        <v>225</v>
      </c>
      <c r="E117" s="76">
        <f>+'2009 program exp'!V113</f>
        <v>3580378.1299999985</v>
      </c>
      <c r="F117" s="76">
        <f>+'2009 program exp'!W113</f>
        <v>327647.00999999995</v>
      </c>
      <c r="G117" s="103">
        <f>+'2009 State Rev'!AO114</f>
        <v>2033356</v>
      </c>
      <c r="H117" s="76">
        <f t="shared" si="5"/>
        <v>1547022.1299999985</v>
      </c>
      <c r="I117" s="76">
        <f t="shared" si="6"/>
        <v>1874669.1399999985</v>
      </c>
      <c r="K117" s="76">
        <f>+'2010 program exp'!T113</f>
        <v>3490833.04</v>
      </c>
      <c r="L117" s="76">
        <f>+'2010 program exp'!U113</f>
        <v>212545.44</v>
      </c>
      <c r="M117" s="103">
        <f>+'2010 State Rev'!AQ114</f>
        <v>2171035</v>
      </c>
      <c r="N117" s="76">
        <f t="shared" si="4"/>
        <v>1319798.04</v>
      </c>
      <c r="O117" s="76">
        <f t="shared" si="7"/>
        <v>1532343.48</v>
      </c>
    </row>
    <row r="118" spans="1:15" ht="15.75">
      <c r="A118" s="57" t="s">
        <v>226</v>
      </c>
      <c r="B118" t="s">
        <v>598</v>
      </c>
      <c r="C118" s="36" t="s">
        <v>226</v>
      </c>
      <c r="D118" s="37" t="s">
        <v>227</v>
      </c>
      <c r="E118" s="76">
        <f>+'2009 program exp'!V114</f>
        <v>2323175.9</v>
      </c>
      <c r="F118" s="76">
        <f>+'2009 program exp'!W114</f>
        <v>75339.37</v>
      </c>
      <c r="G118" s="103">
        <f>+'2009 State Rev'!AO115</f>
        <v>1922567</v>
      </c>
      <c r="H118" s="76">
        <f t="shared" si="5"/>
        <v>400608.8999999999</v>
      </c>
      <c r="I118" s="76">
        <f t="shared" si="6"/>
        <v>475948.2699999999</v>
      </c>
      <c r="K118" s="76">
        <f>+'2010 program exp'!T114</f>
        <v>2166347.17</v>
      </c>
      <c r="L118" s="76">
        <f>+'2010 program exp'!U114</f>
        <v>0</v>
      </c>
      <c r="M118" s="103">
        <f>+'2010 State Rev'!AQ115</f>
        <v>2285317</v>
      </c>
      <c r="N118" s="76">
        <f t="shared" si="4"/>
        <v>0</v>
      </c>
      <c r="O118" s="76">
        <f t="shared" si="7"/>
        <v>0</v>
      </c>
    </row>
    <row r="119" spans="1:15" ht="15.75">
      <c r="A119" s="57" t="s">
        <v>228</v>
      </c>
      <c r="B119" t="s">
        <v>600</v>
      </c>
      <c r="C119" s="36" t="s">
        <v>228</v>
      </c>
      <c r="D119" s="37" t="s">
        <v>229</v>
      </c>
      <c r="E119" s="76">
        <f>+'2009 program exp'!V115</f>
        <v>1751453.3200000003</v>
      </c>
      <c r="F119" s="76">
        <f>+'2009 program exp'!W115</f>
        <v>27573.640000000003</v>
      </c>
      <c r="G119" s="103">
        <f>+'2009 State Rev'!AO116</f>
        <v>1455664</v>
      </c>
      <c r="H119" s="76">
        <f t="shared" si="5"/>
        <v>295789.3200000003</v>
      </c>
      <c r="I119" s="76">
        <f t="shared" si="6"/>
        <v>323362.9600000003</v>
      </c>
      <c r="K119" s="76">
        <f>+'2010 program exp'!T115</f>
        <v>1908026.8099999998</v>
      </c>
      <c r="L119" s="76">
        <f>+'2010 program exp'!U115</f>
        <v>31647.8</v>
      </c>
      <c r="M119" s="103">
        <f>+'2010 State Rev'!AQ116</f>
        <v>1657489</v>
      </c>
      <c r="N119" s="76">
        <f t="shared" si="4"/>
        <v>250537.80999999982</v>
      </c>
      <c r="O119" s="76">
        <f t="shared" si="7"/>
        <v>282185.6099999998</v>
      </c>
    </row>
    <row r="120" spans="1:15" ht="15.75">
      <c r="A120" s="57" t="s">
        <v>230</v>
      </c>
      <c r="B120" t="s">
        <v>602</v>
      </c>
      <c r="C120" s="36" t="s">
        <v>230</v>
      </c>
      <c r="D120" s="37" t="s">
        <v>231</v>
      </c>
      <c r="E120" s="76">
        <f>+'2009 program exp'!V116</f>
        <v>6523179.999999999</v>
      </c>
      <c r="F120" s="76">
        <f>+'2009 program exp'!W116</f>
        <v>676994.5700000001</v>
      </c>
      <c r="G120" s="103">
        <f>+'2009 State Rev'!AO117</f>
        <v>7388936</v>
      </c>
      <c r="H120" s="76">
        <f t="shared" si="5"/>
        <v>0</v>
      </c>
      <c r="I120" s="76">
        <f t="shared" si="6"/>
        <v>676994.5700000001</v>
      </c>
      <c r="K120" s="76">
        <f>+'2010 program exp'!T116</f>
        <v>5709030.250000001</v>
      </c>
      <c r="L120" s="76">
        <f>+'2010 program exp'!U116</f>
        <v>536790.65</v>
      </c>
      <c r="M120" s="103">
        <f>+'2010 State Rev'!AQ117</f>
        <v>7108862</v>
      </c>
      <c r="N120" s="76">
        <f t="shared" si="4"/>
        <v>0</v>
      </c>
      <c r="O120" s="76">
        <f t="shared" si="7"/>
        <v>536790.65</v>
      </c>
    </row>
    <row r="121" spans="1:15" ht="15.75">
      <c r="A121" s="57" t="s">
        <v>232</v>
      </c>
      <c r="B121" t="s">
        <v>604</v>
      </c>
      <c r="C121" s="36" t="s">
        <v>232</v>
      </c>
      <c r="D121" s="37" t="s">
        <v>233</v>
      </c>
      <c r="E121" s="76">
        <f>+'2009 program exp'!V117</f>
        <v>1247235.25</v>
      </c>
      <c r="F121" s="76">
        <f>+'2009 program exp'!W117</f>
        <v>30884.030000000002</v>
      </c>
      <c r="G121" s="103">
        <f>+'2009 State Rev'!AO118</f>
        <v>1049318</v>
      </c>
      <c r="H121" s="76">
        <f t="shared" si="5"/>
        <v>197917.25</v>
      </c>
      <c r="I121" s="76">
        <f t="shared" si="6"/>
        <v>228801.28</v>
      </c>
      <c r="K121" s="76">
        <f>+'2010 program exp'!T117</f>
        <v>1170178.96</v>
      </c>
      <c r="L121" s="76">
        <f>+'2010 program exp'!U117</f>
        <v>0.05</v>
      </c>
      <c r="M121" s="103">
        <f>+'2010 State Rev'!AQ118</f>
        <v>1126237</v>
      </c>
      <c r="N121" s="76">
        <f t="shared" si="4"/>
        <v>43941.95999999996</v>
      </c>
      <c r="O121" s="76">
        <f t="shared" si="7"/>
        <v>43942.009999999966</v>
      </c>
    </row>
    <row r="122" spans="1:15" ht="15.75">
      <c r="A122" s="57" t="s">
        <v>234</v>
      </c>
      <c r="B122" t="s">
        <v>606</v>
      </c>
      <c r="C122" s="36" t="s">
        <v>234</v>
      </c>
      <c r="D122" s="37" t="s">
        <v>235</v>
      </c>
      <c r="E122" s="76">
        <f>+'2009 program exp'!V118</f>
        <v>3321865.5999999996</v>
      </c>
      <c r="F122" s="76">
        <f>+'2009 program exp'!W118</f>
        <v>195495.03999999995</v>
      </c>
      <c r="G122" s="103">
        <f>+'2009 State Rev'!AO119</f>
        <v>1581815.35</v>
      </c>
      <c r="H122" s="76">
        <f t="shared" si="5"/>
        <v>1740050.2499999995</v>
      </c>
      <c r="I122" s="76">
        <f t="shared" si="6"/>
        <v>1935545.2899999996</v>
      </c>
      <c r="K122" s="76">
        <f>+'2010 program exp'!T118</f>
        <v>3278927.65</v>
      </c>
      <c r="L122" s="76">
        <f>+'2010 program exp'!U118</f>
        <v>40794.990000000005</v>
      </c>
      <c r="M122" s="103">
        <f>+'2010 State Rev'!AQ119</f>
        <v>1710857</v>
      </c>
      <c r="N122" s="76">
        <f t="shared" si="4"/>
        <v>1568070.65</v>
      </c>
      <c r="O122" s="76">
        <f t="shared" si="7"/>
        <v>1608865.64</v>
      </c>
    </row>
    <row r="123" spans="1:15" ht="15.75">
      <c r="A123" s="57" t="s">
        <v>236</v>
      </c>
      <c r="B123" t="s">
        <v>608</v>
      </c>
      <c r="C123" s="36" t="s">
        <v>236</v>
      </c>
      <c r="D123" s="37" t="s">
        <v>237</v>
      </c>
      <c r="E123" s="76">
        <f>+'2009 program exp'!V119</f>
        <v>196102.81</v>
      </c>
      <c r="F123" s="76">
        <f>+'2009 program exp'!W119</f>
        <v>0</v>
      </c>
      <c r="G123" s="103">
        <f>+'2009 State Rev'!AO120</f>
        <v>148270.45</v>
      </c>
      <c r="H123" s="76">
        <f t="shared" si="5"/>
        <v>47832.359999999986</v>
      </c>
      <c r="I123" s="76">
        <f t="shared" si="6"/>
        <v>47832.359999999986</v>
      </c>
      <c r="K123" s="76">
        <f>+'2010 program exp'!T119</f>
        <v>207023.11</v>
      </c>
      <c r="L123" s="76">
        <f>+'2010 program exp'!U119</f>
        <v>0</v>
      </c>
      <c r="M123" s="103">
        <f>+'2010 State Rev'!AQ120</f>
        <v>217927.78</v>
      </c>
      <c r="N123" s="76">
        <f t="shared" si="4"/>
        <v>0</v>
      </c>
      <c r="O123" s="76">
        <f t="shared" si="7"/>
        <v>0</v>
      </c>
    </row>
    <row r="124" spans="1:15" ht="15.75">
      <c r="A124" s="57" t="s">
        <v>238</v>
      </c>
      <c r="B124" t="s">
        <v>610</v>
      </c>
      <c r="C124" s="36" t="s">
        <v>238</v>
      </c>
      <c r="D124" s="37" t="s">
        <v>239</v>
      </c>
      <c r="E124" s="76">
        <f>+'2009 program exp'!V120</f>
        <v>1841904.2000000004</v>
      </c>
      <c r="F124" s="76">
        <f>+'2009 program exp'!W120</f>
        <v>75679.37000000001</v>
      </c>
      <c r="G124" s="103">
        <f>+'2009 State Rev'!AO121</f>
        <v>710477</v>
      </c>
      <c r="H124" s="76">
        <f t="shared" si="5"/>
        <v>1131427.2000000004</v>
      </c>
      <c r="I124" s="76">
        <f t="shared" si="6"/>
        <v>1207106.5700000005</v>
      </c>
      <c r="K124" s="76">
        <f>+'2010 program exp'!T120</f>
        <v>1774518.87</v>
      </c>
      <c r="L124" s="76">
        <f>+'2010 program exp'!U120</f>
        <v>58293.759999999995</v>
      </c>
      <c r="M124" s="103">
        <f>+'2010 State Rev'!AQ121</f>
        <v>906881</v>
      </c>
      <c r="N124" s="76">
        <f t="shared" si="4"/>
        <v>867637.8700000001</v>
      </c>
      <c r="O124" s="76">
        <f t="shared" si="7"/>
        <v>925931.6300000001</v>
      </c>
    </row>
    <row r="125" spans="1:15" ht="15.75">
      <c r="A125" s="57" t="s">
        <v>240</v>
      </c>
      <c r="B125" t="s">
        <v>612</v>
      </c>
      <c r="C125" s="36" t="s">
        <v>240</v>
      </c>
      <c r="D125" s="37" t="s">
        <v>241</v>
      </c>
      <c r="E125" s="76">
        <f>+'2009 program exp'!V121</f>
        <v>983651.9</v>
      </c>
      <c r="F125" s="76">
        <f>+'2009 program exp'!W121</f>
        <v>10581.46</v>
      </c>
      <c r="G125" s="103">
        <f>+'2009 State Rev'!AO122</f>
        <v>916195</v>
      </c>
      <c r="H125" s="76">
        <f t="shared" si="5"/>
        <v>67456.90000000002</v>
      </c>
      <c r="I125" s="76">
        <f t="shared" si="6"/>
        <v>78038.36000000002</v>
      </c>
      <c r="K125" s="76">
        <f>+'2010 program exp'!T121</f>
        <v>864103.34</v>
      </c>
      <c r="L125" s="76">
        <f>+'2010 program exp'!U121</f>
        <v>9383.69</v>
      </c>
      <c r="M125" s="103">
        <f>+'2010 State Rev'!AQ122</f>
        <v>954114.22</v>
      </c>
      <c r="N125" s="76">
        <f t="shared" si="4"/>
        <v>0</v>
      </c>
      <c r="O125" s="76">
        <f t="shared" si="7"/>
        <v>9383.69</v>
      </c>
    </row>
    <row r="126" spans="1:15" ht="15.75">
      <c r="A126" s="57" t="s">
        <v>242</v>
      </c>
      <c r="B126" t="s">
        <v>614</v>
      </c>
      <c r="C126" s="36" t="s">
        <v>242</v>
      </c>
      <c r="D126" s="37" t="s">
        <v>243</v>
      </c>
      <c r="E126" s="76">
        <f>+'2009 program exp'!V122</f>
        <v>19245504.170000013</v>
      </c>
      <c r="F126" s="76">
        <f>+'2009 program exp'!W122</f>
        <v>755323.3800000001</v>
      </c>
      <c r="G126" s="103">
        <f>+'2009 State Rev'!AO123</f>
        <v>14218564</v>
      </c>
      <c r="H126" s="76">
        <f t="shared" si="5"/>
        <v>5026940.170000013</v>
      </c>
      <c r="I126" s="76">
        <f t="shared" si="6"/>
        <v>5782263.550000013</v>
      </c>
      <c r="K126" s="76">
        <f>+'2010 program exp'!T122</f>
        <v>16418019.879999999</v>
      </c>
      <c r="L126" s="76">
        <f>+'2010 program exp'!U122</f>
        <v>803697.8</v>
      </c>
      <c r="M126" s="103">
        <f>+'2010 State Rev'!AQ123</f>
        <v>14877866</v>
      </c>
      <c r="N126" s="76">
        <f t="shared" si="4"/>
        <v>1540153.879999999</v>
      </c>
      <c r="O126" s="76">
        <f t="shared" si="7"/>
        <v>2343851.679999999</v>
      </c>
    </row>
    <row r="127" spans="1:15" ht="15.75">
      <c r="A127" s="57" t="s">
        <v>244</v>
      </c>
      <c r="B127" t="s">
        <v>616</v>
      </c>
      <c r="C127" s="36" t="s">
        <v>244</v>
      </c>
      <c r="D127" s="37" t="s">
        <v>245</v>
      </c>
      <c r="E127" s="76">
        <f>+'2009 program exp'!V123</f>
        <v>6407916.079999998</v>
      </c>
      <c r="F127" s="76">
        <f>+'2009 program exp'!W123</f>
        <v>651800.8199999997</v>
      </c>
      <c r="G127" s="103">
        <f>+'2009 State Rev'!AO124</f>
        <v>6834063</v>
      </c>
      <c r="H127" s="76">
        <f t="shared" si="5"/>
        <v>0</v>
      </c>
      <c r="I127" s="76">
        <f t="shared" si="6"/>
        <v>651800.8199999997</v>
      </c>
      <c r="K127" s="76">
        <f>+'2010 program exp'!T123</f>
        <v>7994132.429999998</v>
      </c>
      <c r="L127" s="76">
        <f>+'2010 program exp'!U123</f>
        <v>578794.32</v>
      </c>
      <c r="M127" s="103">
        <f>+'2010 State Rev'!AQ124</f>
        <v>8043636</v>
      </c>
      <c r="N127" s="76">
        <f t="shared" si="4"/>
        <v>0</v>
      </c>
      <c r="O127" s="76">
        <f t="shared" si="7"/>
        <v>578794.32</v>
      </c>
    </row>
    <row r="128" spans="1:15" ht="15.75">
      <c r="A128" s="57" t="s">
        <v>246</v>
      </c>
      <c r="B128" t="s">
        <v>618</v>
      </c>
      <c r="C128" s="36" t="s">
        <v>246</v>
      </c>
      <c r="D128" s="37" t="s">
        <v>247</v>
      </c>
      <c r="E128" s="76">
        <f>+'2009 program exp'!V124</f>
        <v>540919.2000000001</v>
      </c>
      <c r="F128" s="76">
        <f>+'2009 program exp'!W124</f>
        <v>18998.779999999995</v>
      </c>
      <c r="G128" s="103">
        <f>+'2009 State Rev'!AO125</f>
        <v>531344</v>
      </c>
      <c r="H128" s="76">
        <f t="shared" si="5"/>
        <v>9575.20000000007</v>
      </c>
      <c r="I128" s="76">
        <f t="shared" si="6"/>
        <v>28573.980000000065</v>
      </c>
      <c r="K128" s="76">
        <f>+'2010 program exp'!T124</f>
        <v>503552.02</v>
      </c>
      <c r="L128" s="76">
        <f>+'2010 program exp'!U124</f>
        <v>15286.91</v>
      </c>
      <c r="M128" s="103">
        <f>+'2010 State Rev'!AQ125</f>
        <v>594177</v>
      </c>
      <c r="N128" s="76">
        <f t="shared" si="4"/>
        <v>0</v>
      </c>
      <c r="O128" s="76">
        <f t="shared" si="7"/>
        <v>15286.91</v>
      </c>
    </row>
    <row r="129" spans="1:15" ht="15.75">
      <c r="A129" s="57" t="s">
        <v>248</v>
      </c>
      <c r="B129" t="s">
        <v>620</v>
      </c>
      <c r="C129" s="36" t="s">
        <v>248</v>
      </c>
      <c r="D129" s="37" t="s">
        <v>249</v>
      </c>
      <c r="E129" s="76">
        <f>+'2009 program exp'!V125</f>
        <v>1875876.7299999997</v>
      </c>
      <c r="F129" s="76">
        <f>+'2009 program exp'!W125</f>
        <v>28417.500000000007</v>
      </c>
      <c r="G129" s="103">
        <f>+'2009 State Rev'!AO126</f>
        <v>2264353</v>
      </c>
      <c r="H129" s="76">
        <f t="shared" si="5"/>
        <v>0</v>
      </c>
      <c r="I129" s="76">
        <f t="shared" si="6"/>
        <v>28417.500000000007</v>
      </c>
      <c r="K129" s="76">
        <f>+'2010 program exp'!T125</f>
        <v>1484051.18</v>
      </c>
      <c r="L129" s="76">
        <f>+'2010 program exp'!U125</f>
        <v>0</v>
      </c>
      <c r="M129" s="103">
        <f>+'2010 State Rev'!AQ126</f>
        <v>2399640.89</v>
      </c>
      <c r="N129" s="76">
        <f t="shared" si="4"/>
        <v>0</v>
      </c>
      <c r="O129" s="76">
        <f t="shared" si="7"/>
        <v>0</v>
      </c>
    </row>
    <row r="130" spans="1:15" ht="15.75">
      <c r="A130" s="57" t="s">
        <v>250</v>
      </c>
      <c r="B130" t="s">
        <v>622</v>
      </c>
      <c r="C130" s="36" t="s">
        <v>250</v>
      </c>
      <c r="D130" s="37" t="s">
        <v>251</v>
      </c>
      <c r="E130" s="76">
        <f>+'2009 program exp'!V126</f>
        <v>1237708.89</v>
      </c>
      <c r="F130" s="76">
        <f>+'2009 program exp'!W126</f>
        <v>14997.500000000002</v>
      </c>
      <c r="G130" s="103">
        <f>+'2009 State Rev'!AO127</f>
        <v>944809</v>
      </c>
      <c r="H130" s="76">
        <f t="shared" si="5"/>
        <v>292899.8899999999</v>
      </c>
      <c r="I130" s="76">
        <f t="shared" si="6"/>
        <v>307897.3899999999</v>
      </c>
      <c r="K130" s="76">
        <f>+'2010 program exp'!T126</f>
        <v>1180435.1800000002</v>
      </c>
      <c r="L130" s="76">
        <f>+'2010 program exp'!U126</f>
        <v>14480.37</v>
      </c>
      <c r="M130" s="103">
        <f>+'2010 State Rev'!AQ127</f>
        <v>1166161</v>
      </c>
      <c r="N130" s="76">
        <f t="shared" si="4"/>
        <v>14274.180000000168</v>
      </c>
      <c r="O130" s="76">
        <f t="shared" si="7"/>
        <v>28754.55000000017</v>
      </c>
    </row>
    <row r="131" spans="1:15" ht="15.75">
      <c r="A131" s="57" t="s">
        <v>252</v>
      </c>
      <c r="B131" t="s">
        <v>624</v>
      </c>
      <c r="C131" s="36" t="s">
        <v>252</v>
      </c>
      <c r="D131" s="37" t="s">
        <v>253</v>
      </c>
      <c r="E131" s="76">
        <f>+'2009 program exp'!V127</f>
        <v>6135390.119999999</v>
      </c>
      <c r="F131" s="76">
        <f>+'2009 program exp'!W127</f>
        <v>428875.8600000001</v>
      </c>
      <c r="G131" s="103">
        <f>+'2009 State Rev'!AO128</f>
        <v>5439861</v>
      </c>
      <c r="H131" s="76">
        <f t="shared" si="5"/>
        <v>695529.1199999992</v>
      </c>
      <c r="I131" s="76">
        <f t="shared" si="6"/>
        <v>1124404.9799999993</v>
      </c>
      <c r="K131" s="76">
        <f>+'2010 program exp'!T127</f>
        <v>5675924.19</v>
      </c>
      <c r="L131" s="76">
        <f>+'2010 program exp'!U127</f>
        <v>396502.14</v>
      </c>
      <c r="M131" s="103">
        <f>+'2010 State Rev'!AQ128</f>
        <v>5684065</v>
      </c>
      <c r="N131" s="76">
        <f t="shared" si="4"/>
        <v>0</v>
      </c>
      <c r="O131" s="76">
        <f t="shared" si="7"/>
        <v>396502.14</v>
      </c>
    </row>
    <row r="132" spans="1:15" ht="15.75">
      <c r="A132" s="57" t="s">
        <v>254</v>
      </c>
      <c r="B132" t="s">
        <v>626</v>
      </c>
      <c r="C132" s="36" t="s">
        <v>254</v>
      </c>
      <c r="D132" s="37" t="s">
        <v>255</v>
      </c>
      <c r="E132" s="76">
        <f>+'2009 program exp'!V128</f>
        <v>4392241.07</v>
      </c>
      <c r="F132" s="76">
        <f>+'2009 program exp'!W128</f>
        <v>111266.93000000004</v>
      </c>
      <c r="G132" s="103">
        <f>+'2009 State Rev'!AO129</f>
        <v>3442451</v>
      </c>
      <c r="H132" s="76">
        <f t="shared" si="5"/>
        <v>949790.0700000003</v>
      </c>
      <c r="I132" s="76">
        <f t="shared" si="6"/>
        <v>1061057.0000000002</v>
      </c>
      <c r="K132" s="76">
        <f>+'2010 program exp'!T128</f>
        <v>4541496.12</v>
      </c>
      <c r="L132" s="76">
        <f>+'2010 program exp'!U128</f>
        <v>163390.83</v>
      </c>
      <c r="M132" s="103">
        <f>+'2010 State Rev'!AQ129</f>
        <v>3937562</v>
      </c>
      <c r="N132" s="76">
        <f t="shared" si="4"/>
        <v>603934.1200000001</v>
      </c>
      <c r="O132" s="76">
        <f t="shared" si="7"/>
        <v>767324.9500000001</v>
      </c>
    </row>
    <row r="133" spans="1:15" ht="15.75">
      <c r="A133" s="57" t="s">
        <v>256</v>
      </c>
      <c r="B133" t="s">
        <v>628</v>
      </c>
      <c r="C133" s="36" t="s">
        <v>256</v>
      </c>
      <c r="D133" s="37" t="s">
        <v>257</v>
      </c>
      <c r="E133" s="76">
        <f>+'2009 program exp'!V129</f>
        <v>348406.76999999996</v>
      </c>
      <c r="F133" s="76">
        <f>+'2009 program exp'!W129</f>
        <v>39982.30000000001</v>
      </c>
      <c r="G133" s="103">
        <f>+'2009 State Rev'!AO130</f>
        <v>427917</v>
      </c>
      <c r="H133" s="76">
        <f t="shared" si="5"/>
        <v>0</v>
      </c>
      <c r="I133" s="76">
        <f t="shared" si="6"/>
        <v>39982.30000000001</v>
      </c>
      <c r="K133" s="76">
        <f>+'2010 program exp'!T129</f>
        <v>316192.67</v>
      </c>
      <c r="L133" s="76">
        <f>+'2010 program exp'!U129</f>
        <v>1058.74</v>
      </c>
      <c r="M133" s="103">
        <f>+'2010 State Rev'!AQ130</f>
        <v>299753</v>
      </c>
      <c r="N133" s="76">
        <f t="shared" si="4"/>
        <v>16439.669999999984</v>
      </c>
      <c r="O133" s="76">
        <f t="shared" si="7"/>
        <v>17498.409999999985</v>
      </c>
    </row>
    <row r="134" spans="1:15" ht="15.75">
      <c r="A134" s="57" t="s">
        <v>258</v>
      </c>
      <c r="B134" t="s">
        <v>630</v>
      </c>
      <c r="C134" s="36" t="s">
        <v>258</v>
      </c>
      <c r="D134" s="37" t="s">
        <v>259</v>
      </c>
      <c r="E134" s="76">
        <f>+'2009 program exp'!V130</f>
        <v>3130815.2</v>
      </c>
      <c r="F134" s="76">
        <f>+'2009 program exp'!W130</f>
        <v>109580.9</v>
      </c>
      <c r="G134" s="103">
        <f>+'2009 State Rev'!AO131</f>
        <v>2706561</v>
      </c>
      <c r="H134" s="76">
        <f t="shared" si="5"/>
        <v>424254.2000000002</v>
      </c>
      <c r="I134" s="76">
        <f t="shared" si="6"/>
        <v>533835.1000000002</v>
      </c>
      <c r="K134" s="76">
        <f>+'2010 program exp'!T130</f>
        <v>3284979</v>
      </c>
      <c r="L134" s="76">
        <f>+'2010 program exp'!U130</f>
        <v>85217.42</v>
      </c>
      <c r="M134" s="103">
        <f>+'2010 State Rev'!AQ131</f>
        <v>3021893</v>
      </c>
      <c r="N134" s="76">
        <f aca="true" t="shared" si="8" ref="N134:N185">IF(+K134-M134&gt;0,+K134-M134,0)</f>
        <v>263086</v>
      </c>
      <c r="O134" s="76">
        <f t="shared" si="7"/>
        <v>348303.42</v>
      </c>
    </row>
    <row r="135" spans="1:15" ht="15.75">
      <c r="A135" s="57" t="s">
        <v>260</v>
      </c>
      <c r="B135" t="s">
        <v>632</v>
      </c>
      <c r="C135" s="36" t="s">
        <v>260</v>
      </c>
      <c r="D135" s="37" t="s">
        <v>261</v>
      </c>
      <c r="E135" s="76">
        <f>+'2009 program exp'!V131</f>
        <v>382578.03</v>
      </c>
      <c r="F135" s="76">
        <f>+'2009 program exp'!W131</f>
        <v>0</v>
      </c>
      <c r="G135" s="103">
        <f>+'2009 State Rev'!AO132</f>
        <v>213706</v>
      </c>
      <c r="H135" s="76">
        <f aca="true" t="shared" si="9" ref="H135:H185">IF(+E135-G135&gt;0,+E135-G135,0)</f>
        <v>168872.03000000003</v>
      </c>
      <c r="I135" s="76">
        <f aca="true" t="shared" si="10" ref="I135:I185">+H135+F135</f>
        <v>168872.03000000003</v>
      </c>
      <c r="K135" s="76">
        <f>+'2010 program exp'!T131</f>
        <v>409145.01999999996</v>
      </c>
      <c r="L135" s="76">
        <f>+'2010 program exp'!U131</f>
        <v>0</v>
      </c>
      <c r="M135" s="103">
        <f>+'2010 State Rev'!AQ132</f>
        <v>268095</v>
      </c>
      <c r="N135" s="76">
        <f t="shared" si="8"/>
        <v>141050.01999999996</v>
      </c>
      <c r="O135" s="76">
        <f aca="true" t="shared" si="11" ref="O135:O185">N135+L135</f>
        <v>141050.01999999996</v>
      </c>
    </row>
    <row r="136" spans="1:15" ht="15.75">
      <c r="A136" s="57" t="s">
        <v>262</v>
      </c>
      <c r="B136" t="s">
        <v>634</v>
      </c>
      <c r="C136" s="36" t="s">
        <v>262</v>
      </c>
      <c r="D136" s="37" t="s">
        <v>263</v>
      </c>
      <c r="E136" s="76">
        <f>+'2009 program exp'!V132</f>
        <v>249396.90000000002</v>
      </c>
      <c r="F136" s="76">
        <f>+'2009 program exp'!W132</f>
        <v>2449.18</v>
      </c>
      <c r="G136" s="103">
        <f>+'2009 State Rev'!AO133</f>
        <v>98460</v>
      </c>
      <c r="H136" s="76">
        <f t="shared" si="9"/>
        <v>150936.90000000002</v>
      </c>
      <c r="I136" s="76">
        <f t="shared" si="10"/>
        <v>153386.08000000002</v>
      </c>
      <c r="K136" s="76">
        <f>+'2010 program exp'!T132</f>
        <v>194182.2</v>
      </c>
      <c r="L136" s="76">
        <f>+'2010 program exp'!U132</f>
        <v>2457.8900000000003</v>
      </c>
      <c r="M136" s="103">
        <f>+'2010 State Rev'!AQ133</f>
        <v>91468</v>
      </c>
      <c r="N136" s="76">
        <f t="shared" si="8"/>
        <v>102714.20000000001</v>
      </c>
      <c r="O136" s="76">
        <f t="shared" si="11"/>
        <v>105172.09000000001</v>
      </c>
    </row>
    <row r="137" spans="1:15" ht="15.75">
      <c r="A137" s="57" t="s">
        <v>264</v>
      </c>
      <c r="B137" t="s">
        <v>636</v>
      </c>
      <c r="C137" s="36" t="s">
        <v>264</v>
      </c>
      <c r="D137" s="37" t="s">
        <v>265</v>
      </c>
      <c r="E137" s="76">
        <f>+'2009 program exp'!V133</f>
        <v>1996109.25</v>
      </c>
      <c r="F137" s="76">
        <f>+'2009 program exp'!W133</f>
        <v>0</v>
      </c>
      <c r="G137" s="103">
        <f>+'2009 State Rev'!AO134</f>
        <v>1744447</v>
      </c>
      <c r="H137" s="76">
        <f t="shared" si="9"/>
        <v>251662.25</v>
      </c>
      <c r="I137" s="76">
        <f t="shared" si="10"/>
        <v>251662.25</v>
      </c>
      <c r="K137" s="76">
        <f>+'2010 program exp'!T133</f>
        <v>1752060.4100000001</v>
      </c>
      <c r="L137" s="76">
        <f>+'2010 program exp'!U133</f>
        <v>0</v>
      </c>
      <c r="M137" s="103">
        <f>+'2010 State Rev'!AQ134</f>
        <v>1942067.35</v>
      </c>
      <c r="N137" s="76">
        <f t="shared" si="8"/>
        <v>0</v>
      </c>
      <c r="O137" s="76">
        <f t="shared" si="11"/>
        <v>0</v>
      </c>
    </row>
    <row r="138" spans="1:15" ht="15.75">
      <c r="A138" s="57" t="s">
        <v>266</v>
      </c>
      <c r="B138" t="s">
        <v>638</v>
      </c>
      <c r="C138" s="36" t="s">
        <v>266</v>
      </c>
      <c r="D138" s="37" t="s">
        <v>267</v>
      </c>
      <c r="E138" s="76">
        <f>+'2009 program exp'!V134</f>
        <v>1319038.1800000002</v>
      </c>
      <c r="F138" s="76">
        <f>+'2009 program exp'!W134</f>
        <v>69592.95</v>
      </c>
      <c r="G138" s="103">
        <f>+'2009 State Rev'!AO135</f>
        <v>988971</v>
      </c>
      <c r="H138" s="76">
        <f t="shared" si="9"/>
        <v>330067.18000000017</v>
      </c>
      <c r="I138" s="76">
        <f t="shared" si="10"/>
        <v>399660.1300000002</v>
      </c>
      <c r="K138" s="76">
        <f>+'2010 program exp'!T134</f>
        <v>1094886.17</v>
      </c>
      <c r="L138" s="76">
        <f>+'2010 program exp'!U134</f>
        <v>59885.700000000004</v>
      </c>
      <c r="M138" s="103">
        <f>+'2010 State Rev'!AQ135</f>
        <v>938142</v>
      </c>
      <c r="N138" s="76">
        <f t="shared" si="8"/>
        <v>156744.16999999993</v>
      </c>
      <c r="O138" s="76">
        <f t="shared" si="11"/>
        <v>216629.86999999994</v>
      </c>
    </row>
    <row r="139" spans="1:15" ht="15.75">
      <c r="A139" s="57" t="s">
        <v>268</v>
      </c>
      <c r="B139" t="s">
        <v>640</v>
      </c>
      <c r="C139" s="36" t="s">
        <v>268</v>
      </c>
      <c r="D139" s="37" t="s">
        <v>269</v>
      </c>
      <c r="E139" s="76">
        <f>+'2009 program exp'!V135</f>
        <v>1599042.4799999997</v>
      </c>
      <c r="F139" s="76">
        <f>+'2009 program exp'!W135</f>
        <v>20840.980000000003</v>
      </c>
      <c r="G139" s="103">
        <f>+'2009 State Rev'!AO136</f>
        <v>1391048</v>
      </c>
      <c r="H139" s="76">
        <f t="shared" si="9"/>
        <v>207994.47999999975</v>
      </c>
      <c r="I139" s="76">
        <f t="shared" si="10"/>
        <v>228835.45999999976</v>
      </c>
      <c r="K139" s="76">
        <f>+'2010 program exp'!T135</f>
        <v>1715239.15</v>
      </c>
      <c r="L139" s="76">
        <f>+'2010 program exp'!U135</f>
        <v>23432.539999999997</v>
      </c>
      <c r="M139" s="103">
        <f>+'2010 State Rev'!AQ136</f>
        <v>1421031</v>
      </c>
      <c r="N139" s="76">
        <f t="shared" si="8"/>
        <v>294208.1499999999</v>
      </c>
      <c r="O139" s="76">
        <f t="shared" si="11"/>
        <v>317640.6899999999</v>
      </c>
    </row>
    <row r="140" spans="1:15" ht="15.75">
      <c r="A140" s="57" t="s">
        <v>270</v>
      </c>
      <c r="B140" t="s">
        <v>642</v>
      </c>
      <c r="C140" s="36" t="s">
        <v>270</v>
      </c>
      <c r="D140" s="37" t="s">
        <v>271</v>
      </c>
      <c r="E140" s="76">
        <f>+'2009 program exp'!V136</f>
        <v>947572.9999999998</v>
      </c>
      <c r="F140" s="76">
        <f>+'2009 program exp'!W136</f>
        <v>30343.950000000004</v>
      </c>
      <c r="G140" s="103">
        <f>+'2009 State Rev'!AO137</f>
        <v>661165</v>
      </c>
      <c r="H140" s="76">
        <f t="shared" si="9"/>
        <v>286407.99999999977</v>
      </c>
      <c r="I140" s="76">
        <f t="shared" si="10"/>
        <v>316751.9499999998</v>
      </c>
      <c r="K140" s="76">
        <f>+'2010 program exp'!T136</f>
        <v>809321.07</v>
      </c>
      <c r="L140" s="76">
        <f>+'2010 program exp'!U136</f>
        <v>41519.75</v>
      </c>
      <c r="M140" s="103">
        <f>+'2010 State Rev'!AQ137</f>
        <v>489498</v>
      </c>
      <c r="N140" s="76">
        <f t="shared" si="8"/>
        <v>319823.06999999995</v>
      </c>
      <c r="O140" s="76">
        <f t="shared" si="11"/>
        <v>361342.81999999995</v>
      </c>
    </row>
    <row r="141" spans="1:15" ht="15.75">
      <c r="A141" s="57" t="s">
        <v>272</v>
      </c>
      <c r="B141" t="s">
        <v>644</v>
      </c>
      <c r="C141" s="36" t="s">
        <v>272</v>
      </c>
      <c r="D141" s="37" t="s">
        <v>273</v>
      </c>
      <c r="E141" s="76">
        <f>+'2009 program exp'!V137</f>
        <v>5567142.120000001</v>
      </c>
      <c r="F141" s="76">
        <f>+'2009 program exp'!W137</f>
        <v>180762.14</v>
      </c>
      <c r="G141" s="103">
        <f>+'2009 State Rev'!AO138</f>
        <v>4160253.28</v>
      </c>
      <c r="H141" s="76">
        <f t="shared" si="9"/>
        <v>1406888.8400000012</v>
      </c>
      <c r="I141" s="76">
        <f t="shared" si="10"/>
        <v>1587650.9800000014</v>
      </c>
      <c r="K141" s="76">
        <f>+'2010 program exp'!T137</f>
        <v>4690047.03</v>
      </c>
      <c r="L141" s="76">
        <f>+'2010 program exp'!U137</f>
        <v>97.8</v>
      </c>
      <c r="M141" s="103">
        <f>+'2010 State Rev'!AQ138</f>
        <v>4578056</v>
      </c>
      <c r="N141" s="76">
        <f t="shared" si="8"/>
        <v>111991.03000000026</v>
      </c>
      <c r="O141" s="76">
        <f t="shared" si="11"/>
        <v>112088.83000000026</v>
      </c>
    </row>
    <row r="142" spans="1:15" ht="15.75">
      <c r="A142" s="57" t="s">
        <v>274</v>
      </c>
      <c r="B142" t="s">
        <v>646</v>
      </c>
      <c r="C142" s="36" t="s">
        <v>274</v>
      </c>
      <c r="D142" s="37" t="s">
        <v>275</v>
      </c>
      <c r="E142" s="76">
        <f>+'2009 program exp'!V138</f>
        <v>4164177.01</v>
      </c>
      <c r="F142" s="76">
        <f>+'2009 program exp'!W138</f>
        <v>146069.12</v>
      </c>
      <c r="G142" s="103">
        <f>+'2009 State Rev'!AO139</f>
        <v>3570555</v>
      </c>
      <c r="H142" s="76">
        <f t="shared" si="9"/>
        <v>593622.0099999998</v>
      </c>
      <c r="I142" s="76">
        <f t="shared" si="10"/>
        <v>739691.1299999998</v>
      </c>
      <c r="K142" s="76">
        <f>+'2010 program exp'!T138</f>
        <v>4001325.74</v>
      </c>
      <c r="L142" s="76">
        <f>+'2010 program exp'!U138</f>
        <v>132133.96</v>
      </c>
      <c r="M142" s="103">
        <f>+'2010 State Rev'!AQ139</f>
        <v>3750440.69</v>
      </c>
      <c r="N142" s="76">
        <f t="shared" si="8"/>
        <v>250885.05000000028</v>
      </c>
      <c r="O142" s="76">
        <f t="shared" si="11"/>
        <v>383019.01000000024</v>
      </c>
    </row>
    <row r="143" spans="1:15" ht="15.75">
      <c r="A143" s="57" t="s">
        <v>276</v>
      </c>
      <c r="B143" t="s">
        <v>648</v>
      </c>
      <c r="C143" s="36" t="s">
        <v>276</v>
      </c>
      <c r="D143" s="37" t="s">
        <v>277</v>
      </c>
      <c r="E143" s="76">
        <f>+'2009 program exp'!V139</f>
        <v>2557674.3400000003</v>
      </c>
      <c r="F143" s="76">
        <f>+'2009 program exp'!W139</f>
        <v>53388.07</v>
      </c>
      <c r="G143" s="103">
        <f>+'2009 State Rev'!AO140</f>
        <v>2084611</v>
      </c>
      <c r="H143" s="76">
        <f t="shared" si="9"/>
        <v>473063.3400000003</v>
      </c>
      <c r="I143" s="76">
        <f t="shared" si="10"/>
        <v>526451.4100000003</v>
      </c>
      <c r="K143" s="76">
        <f>+'2010 program exp'!T139</f>
        <v>2640550.79</v>
      </c>
      <c r="L143" s="76">
        <f>+'2010 program exp'!U139</f>
        <v>52990.700000000004</v>
      </c>
      <c r="M143" s="103">
        <f>+'2010 State Rev'!AQ140</f>
        <v>2478696</v>
      </c>
      <c r="N143" s="76">
        <f t="shared" si="8"/>
        <v>161854.79000000004</v>
      </c>
      <c r="O143" s="76">
        <f t="shared" si="11"/>
        <v>214845.49000000005</v>
      </c>
    </row>
    <row r="144" spans="1:15" ht="15.75">
      <c r="A144" s="57" t="s">
        <v>278</v>
      </c>
      <c r="B144" t="s">
        <v>650</v>
      </c>
      <c r="C144" s="36" t="s">
        <v>278</v>
      </c>
      <c r="D144" s="37" t="s">
        <v>279</v>
      </c>
      <c r="E144" s="76">
        <f>+'2009 program exp'!V140</f>
        <v>890887.56</v>
      </c>
      <c r="F144" s="76">
        <f>+'2009 program exp'!W140</f>
        <v>13459.390000000001</v>
      </c>
      <c r="G144" s="103">
        <f>+'2009 State Rev'!AO141</f>
        <v>485997</v>
      </c>
      <c r="H144" s="76">
        <f t="shared" si="9"/>
        <v>404890.56000000006</v>
      </c>
      <c r="I144" s="76">
        <f t="shared" si="10"/>
        <v>418349.95000000007</v>
      </c>
      <c r="K144" s="76">
        <f>+'2010 program exp'!T140</f>
        <v>892353.25</v>
      </c>
      <c r="L144" s="76">
        <f>+'2010 program exp'!U140</f>
        <v>11416.2</v>
      </c>
      <c r="M144" s="103">
        <f>+'2010 State Rev'!AQ141</f>
        <v>298471</v>
      </c>
      <c r="N144" s="76">
        <f t="shared" si="8"/>
        <v>593882.25</v>
      </c>
      <c r="O144" s="76">
        <f t="shared" si="11"/>
        <v>605298.45</v>
      </c>
    </row>
    <row r="145" spans="1:15" ht="15.75">
      <c r="A145" s="57" t="s">
        <v>280</v>
      </c>
      <c r="B145" t="s">
        <v>652</v>
      </c>
      <c r="C145" s="36" t="s">
        <v>280</v>
      </c>
      <c r="D145" s="37" t="s">
        <v>281</v>
      </c>
      <c r="E145" s="76">
        <f>+'2009 program exp'!V141</f>
        <v>763071.2799999999</v>
      </c>
      <c r="F145" s="76">
        <f>+'2009 program exp'!W141</f>
        <v>5539</v>
      </c>
      <c r="G145" s="103">
        <f>+'2009 State Rev'!AO142</f>
        <v>639639.92</v>
      </c>
      <c r="H145" s="76">
        <f t="shared" si="9"/>
        <v>123431.35999999987</v>
      </c>
      <c r="I145" s="76">
        <f t="shared" si="10"/>
        <v>128970.35999999987</v>
      </c>
      <c r="K145" s="76">
        <f>+'2010 program exp'!T141</f>
        <v>581470.5399999999</v>
      </c>
      <c r="L145" s="76">
        <f>+'2010 program exp'!U141</f>
        <v>5555.12</v>
      </c>
      <c r="M145" s="103">
        <f>+'2010 State Rev'!AQ142</f>
        <v>523385</v>
      </c>
      <c r="N145" s="76">
        <f t="shared" si="8"/>
        <v>58085.53999999992</v>
      </c>
      <c r="O145" s="76">
        <f t="shared" si="11"/>
        <v>63640.65999999992</v>
      </c>
    </row>
    <row r="146" spans="1:15" ht="15.75">
      <c r="A146" s="57" t="s">
        <v>282</v>
      </c>
      <c r="B146" t="s">
        <v>654</v>
      </c>
      <c r="C146" s="36" t="s">
        <v>282</v>
      </c>
      <c r="D146" s="37" t="s">
        <v>283</v>
      </c>
      <c r="E146" s="76">
        <f>+'2009 program exp'!V142</f>
        <v>6414852.750000003</v>
      </c>
      <c r="F146" s="76">
        <f>+'2009 program exp'!W142</f>
        <v>197508.99000000005</v>
      </c>
      <c r="G146" s="103">
        <f>+'2009 State Rev'!AO143</f>
        <v>4622840.35</v>
      </c>
      <c r="H146" s="76">
        <f t="shared" si="9"/>
        <v>1792012.4000000032</v>
      </c>
      <c r="I146" s="76">
        <f t="shared" si="10"/>
        <v>1989521.3900000032</v>
      </c>
      <c r="K146" s="76">
        <f>+'2010 program exp'!T142</f>
        <v>6274233.5600000005</v>
      </c>
      <c r="L146" s="76">
        <f>+'2010 program exp'!U142</f>
        <v>188891.25999999998</v>
      </c>
      <c r="M146" s="103">
        <f>+'2010 State Rev'!AQ143</f>
        <v>5340257</v>
      </c>
      <c r="N146" s="76">
        <f t="shared" si="8"/>
        <v>933976.5600000005</v>
      </c>
      <c r="O146" s="76">
        <f t="shared" si="11"/>
        <v>1122867.8200000005</v>
      </c>
    </row>
    <row r="147" spans="1:15" ht="15.75">
      <c r="A147" s="57" t="s">
        <v>284</v>
      </c>
      <c r="B147" t="s">
        <v>656</v>
      </c>
      <c r="C147" s="36" t="s">
        <v>284</v>
      </c>
      <c r="D147" s="37" t="s">
        <v>285</v>
      </c>
      <c r="E147" s="76">
        <f>+'2009 program exp'!V143</f>
        <v>1168141.1900000002</v>
      </c>
      <c r="F147" s="76">
        <f>+'2009 program exp'!W143</f>
        <v>0</v>
      </c>
      <c r="G147" s="103">
        <f>+'2009 State Rev'!AO144</f>
        <v>1024697</v>
      </c>
      <c r="H147" s="76">
        <f t="shared" si="9"/>
        <v>143444.19000000018</v>
      </c>
      <c r="I147" s="76">
        <f t="shared" si="10"/>
        <v>143444.19000000018</v>
      </c>
      <c r="K147" s="76">
        <f>+'2010 program exp'!T143</f>
        <v>1070092.57</v>
      </c>
      <c r="L147" s="76">
        <f>+'2010 program exp'!U143</f>
        <v>0</v>
      </c>
      <c r="M147" s="103">
        <f>+'2010 State Rev'!AQ144</f>
        <v>822973</v>
      </c>
      <c r="N147" s="76">
        <f t="shared" si="8"/>
        <v>247119.57000000007</v>
      </c>
      <c r="O147" s="76">
        <f t="shared" si="11"/>
        <v>247119.57000000007</v>
      </c>
    </row>
    <row r="148" spans="1:15" ht="15.75">
      <c r="A148" s="57" t="s">
        <v>286</v>
      </c>
      <c r="B148" t="s">
        <v>658</v>
      </c>
      <c r="C148" s="36" t="s">
        <v>286</v>
      </c>
      <c r="D148" s="37" t="s">
        <v>287</v>
      </c>
      <c r="E148" s="76">
        <f>+'2009 program exp'!V144</f>
        <v>865657.13</v>
      </c>
      <c r="F148" s="76">
        <f>+'2009 program exp'!W144</f>
        <v>16745.91</v>
      </c>
      <c r="G148" s="103">
        <f>+'2009 State Rev'!AO145</f>
        <v>700780.32</v>
      </c>
      <c r="H148" s="76">
        <f t="shared" si="9"/>
        <v>164876.81000000006</v>
      </c>
      <c r="I148" s="76">
        <f t="shared" si="10"/>
        <v>181622.72000000006</v>
      </c>
      <c r="K148" s="76">
        <f>+'2010 program exp'!T144</f>
        <v>789640.23</v>
      </c>
      <c r="L148" s="76">
        <f>+'2010 program exp'!U144</f>
        <v>19474.57</v>
      </c>
      <c r="M148" s="103">
        <f>+'2010 State Rev'!AQ145</f>
        <v>845125.87</v>
      </c>
      <c r="N148" s="76">
        <f t="shared" si="8"/>
        <v>0</v>
      </c>
      <c r="O148" s="76">
        <f t="shared" si="11"/>
        <v>19474.57</v>
      </c>
    </row>
    <row r="149" spans="1:15" ht="15.75">
      <c r="A149" s="57" t="s">
        <v>288</v>
      </c>
      <c r="B149" t="s">
        <v>660</v>
      </c>
      <c r="C149" s="36" t="s">
        <v>288</v>
      </c>
      <c r="D149" s="37" t="s">
        <v>289</v>
      </c>
      <c r="E149" s="76">
        <f>+'2009 program exp'!V145</f>
        <v>3627352.6499999994</v>
      </c>
      <c r="F149" s="76">
        <f>+'2009 program exp'!W145</f>
        <v>133482.50999999998</v>
      </c>
      <c r="G149" s="103">
        <f>+'2009 State Rev'!AO146</f>
        <v>1800046</v>
      </c>
      <c r="H149" s="76">
        <f t="shared" si="9"/>
        <v>1827306.6499999994</v>
      </c>
      <c r="I149" s="76">
        <f t="shared" si="10"/>
        <v>1960789.1599999995</v>
      </c>
      <c r="K149" s="76">
        <f>+'2010 program exp'!T145</f>
        <v>3049135.45</v>
      </c>
      <c r="L149" s="76">
        <f>+'2010 program exp'!U145</f>
        <v>121263.56</v>
      </c>
      <c r="M149" s="103">
        <f>+'2010 State Rev'!AQ146</f>
        <v>1872106</v>
      </c>
      <c r="N149" s="76">
        <f t="shared" si="8"/>
        <v>1177029.4500000002</v>
      </c>
      <c r="O149" s="76">
        <f t="shared" si="11"/>
        <v>1298293.0100000002</v>
      </c>
    </row>
    <row r="150" spans="1:15" ht="15.75">
      <c r="A150" s="57" t="s">
        <v>290</v>
      </c>
      <c r="B150" t="s">
        <v>662</v>
      </c>
      <c r="C150" s="36" t="s">
        <v>290</v>
      </c>
      <c r="D150" s="37" t="s">
        <v>291</v>
      </c>
      <c r="E150" s="76">
        <f>+'2009 program exp'!V146</f>
        <v>3525960.9499999993</v>
      </c>
      <c r="F150" s="76">
        <f>+'2009 program exp'!W146</f>
        <v>149730.82</v>
      </c>
      <c r="G150" s="103">
        <f>+'2009 State Rev'!AO147</f>
        <v>2839717</v>
      </c>
      <c r="H150" s="76">
        <f t="shared" si="9"/>
        <v>686243.9499999993</v>
      </c>
      <c r="I150" s="76">
        <f t="shared" si="10"/>
        <v>835974.7699999993</v>
      </c>
      <c r="K150" s="76">
        <f>+'2010 program exp'!T146</f>
        <v>3191189.26</v>
      </c>
      <c r="L150" s="76">
        <f>+'2010 program exp'!U146</f>
        <v>162316.96999999997</v>
      </c>
      <c r="M150" s="103">
        <f>+'2010 State Rev'!AQ147</f>
        <v>2923857</v>
      </c>
      <c r="N150" s="76">
        <f t="shared" si="8"/>
        <v>267332.2599999998</v>
      </c>
      <c r="O150" s="76">
        <f t="shared" si="11"/>
        <v>429649.22999999975</v>
      </c>
    </row>
    <row r="151" spans="1:15" ht="15.75">
      <c r="A151" s="57" t="s">
        <v>292</v>
      </c>
      <c r="B151" t="s">
        <v>664</v>
      </c>
      <c r="C151" s="36" t="s">
        <v>292</v>
      </c>
      <c r="D151" s="37" t="s">
        <v>293</v>
      </c>
      <c r="E151" s="76">
        <f>+'2009 program exp'!V147</f>
        <v>11446070.709999995</v>
      </c>
      <c r="F151" s="76">
        <f>+'2009 program exp'!W147</f>
        <v>376934.0700000003</v>
      </c>
      <c r="G151" s="103">
        <f>+'2009 State Rev'!AO148</f>
        <v>8488430</v>
      </c>
      <c r="H151" s="76">
        <f t="shared" si="9"/>
        <v>2957640.7099999953</v>
      </c>
      <c r="I151" s="76">
        <f t="shared" si="10"/>
        <v>3334574.7799999956</v>
      </c>
      <c r="K151" s="76">
        <f>+'2010 program exp'!T147</f>
        <v>11841841.600000001</v>
      </c>
      <c r="L151" s="76">
        <f>+'2010 program exp'!U147</f>
        <v>417679.4</v>
      </c>
      <c r="M151" s="103">
        <f>+'2010 State Rev'!AQ148</f>
        <v>9627381</v>
      </c>
      <c r="N151" s="76">
        <f t="shared" si="8"/>
        <v>2214460.6000000015</v>
      </c>
      <c r="O151" s="76">
        <f t="shared" si="11"/>
        <v>2632140.0000000014</v>
      </c>
    </row>
    <row r="152" spans="1:15" ht="15.75">
      <c r="A152" s="57" t="s">
        <v>294</v>
      </c>
      <c r="B152" t="s">
        <v>666</v>
      </c>
      <c r="C152" s="36" t="s">
        <v>294</v>
      </c>
      <c r="D152" s="37" t="s">
        <v>295</v>
      </c>
      <c r="E152" s="76">
        <f>+'2009 program exp'!V148</f>
        <v>10023018.64</v>
      </c>
      <c r="F152" s="76">
        <f>+'2009 program exp'!W148</f>
        <v>610559.4500000001</v>
      </c>
      <c r="G152" s="103">
        <f>+'2009 State Rev'!AO149</f>
        <v>7771174</v>
      </c>
      <c r="H152" s="76">
        <f t="shared" si="9"/>
        <v>2251844.6400000006</v>
      </c>
      <c r="I152" s="76">
        <f t="shared" si="10"/>
        <v>2862404.090000001</v>
      </c>
      <c r="K152" s="76">
        <f>+'2010 program exp'!T148</f>
        <v>9812427.21</v>
      </c>
      <c r="L152" s="76">
        <f>+'2010 program exp'!U148</f>
        <v>608425.8</v>
      </c>
      <c r="M152" s="103">
        <f>+'2010 State Rev'!AQ149</f>
        <v>9010094</v>
      </c>
      <c r="N152" s="76">
        <f t="shared" si="8"/>
        <v>802333.2100000009</v>
      </c>
      <c r="O152" s="76">
        <f t="shared" si="11"/>
        <v>1410759.010000001</v>
      </c>
    </row>
    <row r="153" spans="1:15" ht="15.75">
      <c r="A153" s="57" t="s">
        <v>296</v>
      </c>
      <c r="B153" t="s">
        <v>668</v>
      </c>
      <c r="C153" s="36" t="s">
        <v>296</v>
      </c>
      <c r="D153" s="37" t="s">
        <v>297</v>
      </c>
      <c r="E153" s="76">
        <f>+'2009 program exp'!V149</f>
        <v>5539370.67</v>
      </c>
      <c r="F153" s="76">
        <f>+'2009 program exp'!W149</f>
        <v>221514.60000000003</v>
      </c>
      <c r="G153" s="103">
        <f>+'2009 State Rev'!AO150</f>
        <v>4894842</v>
      </c>
      <c r="H153" s="76">
        <f t="shared" si="9"/>
        <v>644528.6699999999</v>
      </c>
      <c r="I153" s="76">
        <f t="shared" si="10"/>
        <v>866043.27</v>
      </c>
      <c r="K153" s="76">
        <f>+'2010 program exp'!T149</f>
        <v>4554801.32</v>
      </c>
      <c r="L153" s="76">
        <f>+'2010 program exp'!U149</f>
        <v>215344.4</v>
      </c>
      <c r="M153" s="103">
        <f>+'2010 State Rev'!AQ150</f>
        <v>5158906</v>
      </c>
      <c r="N153" s="76">
        <f t="shared" si="8"/>
        <v>0</v>
      </c>
      <c r="O153" s="76">
        <f t="shared" si="11"/>
        <v>215344.4</v>
      </c>
    </row>
    <row r="154" spans="1:15" ht="15.75">
      <c r="A154" s="57" t="s">
        <v>298</v>
      </c>
      <c r="B154" t="s">
        <v>670</v>
      </c>
      <c r="C154" s="36" t="s">
        <v>298</v>
      </c>
      <c r="D154" s="37" t="s">
        <v>299</v>
      </c>
      <c r="E154" s="76">
        <f>+'2009 program exp'!V150</f>
        <v>311487</v>
      </c>
      <c r="F154" s="76">
        <f>+'2009 program exp'!W150</f>
        <v>5103.3</v>
      </c>
      <c r="G154" s="103">
        <f>+'2009 State Rev'!AO151</f>
        <v>221630</v>
      </c>
      <c r="H154" s="76">
        <f t="shared" si="9"/>
        <v>89857</v>
      </c>
      <c r="I154" s="76">
        <f t="shared" si="10"/>
        <v>94960.3</v>
      </c>
      <c r="K154" s="76">
        <f>+'2010 program exp'!T150</f>
        <v>282493.81</v>
      </c>
      <c r="L154" s="76">
        <f>+'2010 program exp'!U150</f>
        <v>5724.67</v>
      </c>
      <c r="M154" s="103">
        <f>+'2010 State Rev'!AQ151</f>
        <v>333895.77</v>
      </c>
      <c r="N154" s="76">
        <f t="shared" si="8"/>
        <v>0</v>
      </c>
      <c r="O154" s="76">
        <f t="shared" si="11"/>
        <v>5724.67</v>
      </c>
    </row>
    <row r="155" spans="1:15" ht="15.75">
      <c r="A155" s="58" t="s">
        <v>300</v>
      </c>
      <c r="B155" s="59" t="s">
        <v>672</v>
      </c>
      <c r="C155" s="44" t="s">
        <v>300</v>
      </c>
      <c r="D155" s="45" t="s">
        <v>301</v>
      </c>
      <c r="E155" s="76">
        <f>+'2009 program exp'!V151</f>
        <v>1863551.9399999997</v>
      </c>
      <c r="F155" s="76">
        <f>+'2009 program exp'!W151</f>
        <v>58078.53999999999</v>
      </c>
      <c r="G155" s="103">
        <f>+'2009 State Rev'!AO152</f>
        <v>1520029</v>
      </c>
      <c r="H155" s="76">
        <f t="shared" si="9"/>
        <v>343522.9399999997</v>
      </c>
      <c r="I155" s="76">
        <f t="shared" si="10"/>
        <v>401601.4799999997</v>
      </c>
      <c r="K155" s="76">
        <f>+'2010 program exp'!T151</f>
        <v>1710554.94</v>
      </c>
      <c r="L155" s="76">
        <f>+'2010 program exp'!U151</f>
        <v>56336.43</v>
      </c>
      <c r="M155" s="103">
        <f>+'2010 State Rev'!AQ152</f>
        <v>1879065.65</v>
      </c>
      <c r="N155" s="76">
        <f t="shared" si="8"/>
        <v>0</v>
      </c>
      <c r="O155" s="76">
        <f t="shared" si="11"/>
        <v>56336.43</v>
      </c>
    </row>
    <row r="156" spans="1:15" ht="15.75">
      <c r="A156" s="57" t="s">
        <v>302</v>
      </c>
      <c r="B156" t="s">
        <v>674</v>
      </c>
      <c r="C156" s="36" t="s">
        <v>302</v>
      </c>
      <c r="D156" s="37" t="s">
        <v>303</v>
      </c>
      <c r="E156" s="76">
        <f>+'2009 program exp'!V152</f>
        <v>3772199.3300000005</v>
      </c>
      <c r="F156" s="76">
        <f>+'2009 program exp'!W152</f>
        <v>147908.51</v>
      </c>
      <c r="G156" s="103">
        <f>+'2009 State Rev'!AO153</f>
        <v>3431076.98</v>
      </c>
      <c r="H156" s="76">
        <f t="shared" si="9"/>
        <v>341122.35000000056</v>
      </c>
      <c r="I156" s="76">
        <f t="shared" si="10"/>
        <v>489030.86000000057</v>
      </c>
      <c r="K156" s="76">
        <f>+'2010 program exp'!T152</f>
        <v>3819806.14</v>
      </c>
      <c r="L156" s="76">
        <f>+'2010 program exp'!U152</f>
        <v>151876.1</v>
      </c>
      <c r="M156" s="103">
        <f>+'2010 State Rev'!AQ153</f>
        <v>3532860.26</v>
      </c>
      <c r="N156" s="76">
        <f t="shared" si="8"/>
        <v>286945.88000000035</v>
      </c>
      <c r="O156" s="76">
        <f t="shared" si="11"/>
        <v>438821.98000000033</v>
      </c>
    </row>
    <row r="157" spans="1:15" ht="15.75">
      <c r="A157" s="57" t="s">
        <v>304</v>
      </c>
      <c r="B157" t="s">
        <v>676</v>
      </c>
      <c r="C157" s="36" t="s">
        <v>304</v>
      </c>
      <c r="D157" s="37" t="s">
        <v>305</v>
      </c>
      <c r="E157" s="76">
        <f>+'2009 program exp'!V153</f>
        <v>161163.24000000002</v>
      </c>
      <c r="F157" s="76">
        <f>+'2009 program exp'!W153</f>
        <v>2605.58</v>
      </c>
      <c r="G157" s="103">
        <f>+'2009 State Rev'!AO154</f>
        <v>148675</v>
      </c>
      <c r="H157" s="76">
        <f t="shared" si="9"/>
        <v>12488.24000000002</v>
      </c>
      <c r="I157" s="76">
        <f t="shared" si="10"/>
        <v>15093.82000000002</v>
      </c>
      <c r="K157" s="76">
        <f>+'2010 program exp'!T153</f>
        <v>187327.16</v>
      </c>
      <c r="L157" s="76">
        <f>+'2010 program exp'!U153</f>
        <v>3874.09</v>
      </c>
      <c r="M157" s="103">
        <f>+'2010 State Rev'!AQ154</f>
        <v>127409</v>
      </c>
      <c r="N157" s="76">
        <f t="shared" si="8"/>
        <v>59918.16</v>
      </c>
      <c r="O157" s="76">
        <f t="shared" si="11"/>
        <v>63792.25</v>
      </c>
    </row>
    <row r="158" spans="1:15" ht="15.75">
      <c r="A158" s="57" t="s">
        <v>306</v>
      </c>
      <c r="B158" t="s">
        <v>678</v>
      </c>
      <c r="C158" s="36" t="s">
        <v>306</v>
      </c>
      <c r="D158" s="37" t="s">
        <v>307</v>
      </c>
      <c r="E158" s="76">
        <f>+'2009 program exp'!V154</f>
        <v>603087.71</v>
      </c>
      <c r="F158" s="76">
        <f>+'2009 program exp'!W154</f>
        <v>0</v>
      </c>
      <c r="G158" s="103">
        <f>+'2009 State Rev'!AO155</f>
        <v>721978</v>
      </c>
      <c r="H158" s="76">
        <f t="shared" si="9"/>
        <v>0</v>
      </c>
      <c r="I158" s="76">
        <f t="shared" si="10"/>
        <v>0</v>
      </c>
      <c r="K158" s="76">
        <f>+'2010 program exp'!T154</f>
        <v>696208.8300000001</v>
      </c>
      <c r="L158" s="76">
        <f>+'2010 program exp'!U154</f>
        <v>0</v>
      </c>
      <c r="M158" s="103">
        <f>+'2010 State Rev'!AQ155</f>
        <v>546222</v>
      </c>
      <c r="N158" s="76">
        <f t="shared" si="8"/>
        <v>149986.83000000007</v>
      </c>
      <c r="O158" s="76">
        <f t="shared" si="11"/>
        <v>149986.83000000007</v>
      </c>
    </row>
    <row r="159" spans="1:15" ht="15.75">
      <c r="A159" s="57" t="s">
        <v>308</v>
      </c>
      <c r="B159" t="s">
        <v>680</v>
      </c>
      <c r="C159" s="36" t="s">
        <v>308</v>
      </c>
      <c r="D159" s="37" t="s">
        <v>309</v>
      </c>
      <c r="E159" s="76">
        <f>+'2009 program exp'!V155</f>
        <v>3202706.6599999997</v>
      </c>
      <c r="F159" s="76">
        <f>+'2009 program exp'!W155</f>
        <v>197579.30999999997</v>
      </c>
      <c r="G159" s="103">
        <f>+'2009 State Rev'!AO156</f>
        <v>2293344.82</v>
      </c>
      <c r="H159" s="76">
        <f t="shared" si="9"/>
        <v>909361.8399999999</v>
      </c>
      <c r="I159" s="76">
        <f t="shared" si="10"/>
        <v>1106941.15</v>
      </c>
      <c r="K159" s="76">
        <f>+'2010 program exp'!T155</f>
        <v>3156225.32</v>
      </c>
      <c r="L159" s="76">
        <f>+'2010 program exp'!U155</f>
        <v>129033.54000000001</v>
      </c>
      <c r="M159" s="103">
        <f>+'2010 State Rev'!AQ156</f>
        <v>2503863</v>
      </c>
      <c r="N159" s="76">
        <f t="shared" si="8"/>
        <v>652362.3199999998</v>
      </c>
      <c r="O159" s="76">
        <f t="shared" si="11"/>
        <v>781395.8599999999</v>
      </c>
    </row>
    <row r="160" spans="1:15" ht="15.75">
      <c r="A160" s="57" t="s">
        <v>310</v>
      </c>
      <c r="B160" t="s">
        <v>682</v>
      </c>
      <c r="C160" s="36" t="s">
        <v>310</v>
      </c>
      <c r="D160" s="37" t="s">
        <v>311</v>
      </c>
      <c r="E160" s="76">
        <f>+'2009 program exp'!V156</f>
        <v>5468490.169999999</v>
      </c>
      <c r="F160" s="76">
        <f>+'2009 program exp'!W156</f>
        <v>418996.38</v>
      </c>
      <c r="G160" s="103">
        <f>+'2009 State Rev'!AO157</f>
        <v>6148734</v>
      </c>
      <c r="H160" s="76">
        <f t="shared" si="9"/>
        <v>0</v>
      </c>
      <c r="I160" s="76">
        <f t="shared" si="10"/>
        <v>418996.38</v>
      </c>
      <c r="K160" s="76">
        <f>+'2010 program exp'!T156</f>
        <v>5372035.28</v>
      </c>
      <c r="L160" s="76">
        <f>+'2010 program exp'!U156</f>
        <v>376394.55000000005</v>
      </c>
      <c r="M160" s="103">
        <f>+'2010 State Rev'!AQ157</f>
        <v>5828748.62</v>
      </c>
      <c r="N160" s="76">
        <f t="shared" si="8"/>
        <v>0</v>
      </c>
      <c r="O160" s="76">
        <f t="shared" si="11"/>
        <v>376394.55000000005</v>
      </c>
    </row>
    <row r="161" spans="1:15" ht="15.75">
      <c r="A161" s="57" t="s">
        <v>312</v>
      </c>
      <c r="B161" t="s">
        <v>684</v>
      </c>
      <c r="C161" s="36" t="s">
        <v>312</v>
      </c>
      <c r="D161" s="37" t="s">
        <v>313</v>
      </c>
      <c r="E161" s="76">
        <f>+'2009 program exp'!V157</f>
        <v>523861.00999999995</v>
      </c>
      <c r="F161" s="76">
        <f>+'2009 program exp'!W157</f>
        <v>0</v>
      </c>
      <c r="G161" s="103">
        <f>+'2009 State Rev'!AO158</f>
        <v>634256</v>
      </c>
      <c r="H161" s="76">
        <f t="shared" si="9"/>
        <v>0</v>
      </c>
      <c r="I161" s="76">
        <f t="shared" si="10"/>
        <v>0</v>
      </c>
      <c r="K161" s="76">
        <f>+'2010 program exp'!T157</f>
        <v>608791.36</v>
      </c>
      <c r="L161" s="76">
        <f>+'2010 program exp'!U157</f>
        <v>0</v>
      </c>
      <c r="M161" s="103">
        <f>+'2010 State Rev'!AQ158</f>
        <v>583897</v>
      </c>
      <c r="N161" s="76">
        <f t="shared" si="8"/>
        <v>24894.359999999986</v>
      </c>
      <c r="O161" s="76">
        <f t="shared" si="11"/>
        <v>24894.359999999986</v>
      </c>
    </row>
    <row r="162" spans="1:15" ht="15.75">
      <c r="A162" s="57" t="s">
        <v>314</v>
      </c>
      <c r="B162" t="s">
        <v>686</v>
      </c>
      <c r="C162" s="36" t="s">
        <v>314</v>
      </c>
      <c r="D162" s="37" t="s">
        <v>315</v>
      </c>
      <c r="E162" s="76">
        <f>+'2009 program exp'!V158</f>
        <v>887013.76</v>
      </c>
      <c r="F162" s="76">
        <f>+'2009 program exp'!W158</f>
        <v>22073.41</v>
      </c>
      <c r="G162" s="103">
        <f>+'2009 State Rev'!AO159</f>
        <v>962753</v>
      </c>
      <c r="H162" s="76">
        <f t="shared" si="9"/>
        <v>0</v>
      </c>
      <c r="I162" s="76">
        <f t="shared" si="10"/>
        <v>22073.41</v>
      </c>
      <c r="K162" s="76">
        <f>+'2010 program exp'!T158</f>
        <v>888769.9600000001</v>
      </c>
      <c r="L162" s="76">
        <f>+'2010 program exp'!U158</f>
        <v>-100.57</v>
      </c>
      <c r="M162" s="103">
        <f>+'2010 State Rev'!AQ159</f>
        <v>1044022</v>
      </c>
      <c r="N162" s="76">
        <f t="shared" si="8"/>
        <v>0</v>
      </c>
      <c r="O162" s="76">
        <f t="shared" si="11"/>
        <v>-100.57</v>
      </c>
    </row>
    <row r="163" spans="1:15" ht="15.75">
      <c r="A163" s="57" t="s">
        <v>316</v>
      </c>
      <c r="B163" t="s">
        <v>688</v>
      </c>
      <c r="C163" s="36" t="s">
        <v>316</v>
      </c>
      <c r="D163" s="37" t="s">
        <v>317</v>
      </c>
      <c r="E163" s="76">
        <f>+'2009 program exp'!V159</f>
        <v>1487993.8199999996</v>
      </c>
      <c r="F163" s="76">
        <f>+'2009 program exp'!W159</f>
        <v>54806.42</v>
      </c>
      <c r="G163" s="103">
        <f>+'2009 State Rev'!AO160</f>
        <v>746905</v>
      </c>
      <c r="H163" s="76">
        <f t="shared" si="9"/>
        <v>741088.8199999996</v>
      </c>
      <c r="I163" s="76">
        <f t="shared" si="10"/>
        <v>795895.2399999996</v>
      </c>
      <c r="K163" s="76">
        <f>+'2010 program exp'!T159</f>
        <v>1354743.98</v>
      </c>
      <c r="L163" s="76">
        <f>+'2010 program exp'!U159</f>
        <v>13870.84</v>
      </c>
      <c r="M163" s="103">
        <f>+'2010 State Rev'!AQ160</f>
        <v>862904</v>
      </c>
      <c r="N163" s="76">
        <f t="shared" si="8"/>
        <v>491839.98</v>
      </c>
      <c r="O163" s="76">
        <f t="shared" si="11"/>
        <v>505710.82</v>
      </c>
    </row>
    <row r="164" spans="1:15" ht="15.75">
      <c r="A164" s="57" t="s">
        <v>318</v>
      </c>
      <c r="B164" t="s">
        <v>690</v>
      </c>
      <c r="C164" s="36" t="s">
        <v>318</v>
      </c>
      <c r="D164" s="37" t="s">
        <v>319</v>
      </c>
      <c r="E164" s="76">
        <f>+'2009 program exp'!V160</f>
        <v>1654895.8099999998</v>
      </c>
      <c r="F164" s="76">
        <f>+'2009 program exp'!W160</f>
        <v>67987.17000000001</v>
      </c>
      <c r="G164" s="103">
        <f>+'2009 State Rev'!AO161</f>
        <v>1351920</v>
      </c>
      <c r="H164" s="76">
        <f t="shared" si="9"/>
        <v>302975.8099999998</v>
      </c>
      <c r="I164" s="76">
        <f t="shared" si="10"/>
        <v>370962.97999999986</v>
      </c>
      <c r="K164" s="76">
        <f>+'2010 program exp'!T160</f>
        <v>1560719.66</v>
      </c>
      <c r="L164" s="76">
        <f>+'2010 program exp'!U160</f>
        <v>65489.95999999999</v>
      </c>
      <c r="M164" s="103">
        <f>+'2010 State Rev'!AQ161</f>
        <v>1113986</v>
      </c>
      <c r="N164" s="76">
        <f t="shared" si="8"/>
        <v>446733.6599999999</v>
      </c>
      <c r="O164" s="76">
        <f t="shared" si="11"/>
        <v>512223.6199999999</v>
      </c>
    </row>
    <row r="165" spans="1:15" ht="15.75">
      <c r="A165" s="57" t="s">
        <v>320</v>
      </c>
      <c r="B165" t="s">
        <v>692</v>
      </c>
      <c r="C165" s="36" t="s">
        <v>320</v>
      </c>
      <c r="D165" s="37" t="s">
        <v>321</v>
      </c>
      <c r="E165" s="76">
        <f>+'2009 program exp'!V161</f>
        <v>44173020.22</v>
      </c>
      <c r="F165" s="76">
        <f>+'2009 program exp'!W161</f>
        <v>0</v>
      </c>
      <c r="G165" s="103">
        <f>+'2009 State Rev'!AO162</f>
        <v>11604105.26</v>
      </c>
      <c r="H165" s="76">
        <f t="shared" si="9"/>
        <v>32568914.96</v>
      </c>
      <c r="I165" s="76">
        <f t="shared" si="10"/>
        <v>32568914.96</v>
      </c>
      <c r="J165" s="70"/>
      <c r="K165" s="76">
        <f>+'2010 program exp'!T161</f>
        <v>44634825.5</v>
      </c>
      <c r="L165" s="76">
        <f>+'2010 program exp'!U161</f>
        <v>0</v>
      </c>
      <c r="M165" s="103">
        <f>+'2010 State Rev'!AQ162</f>
        <v>11881316.79</v>
      </c>
      <c r="N165" s="76">
        <f t="shared" si="8"/>
        <v>32753508.71</v>
      </c>
      <c r="O165" s="76">
        <f t="shared" si="11"/>
        <v>32753508.71</v>
      </c>
    </row>
    <row r="166" spans="1:15" ht="15.75">
      <c r="A166" s="57" t="s">
        <v>322</v>
      </c>
      <c r="B166" t="s">
        <v>694</v>
      </c>
      <c r="C166" s="36" t="s">
        <v>322</v>
      </c>
      <c r="D166" s="37" t="s">
        <v>323</v>
      </c>
      <c r="E166" s="76">
        <f>+'2009 program exp'!V162</f>
        <v>892398.0499999999</v>
      </c>
      <c r="F166" s="76">
        <f>+'2009 program exp'!W162</f>
        <v>55852.18999999999</v>
      </c>
      <c r="G166" s="103">
        <f>+'2009 State Rev'!AO163</f>
        <v>1337683</v>
      </c>
      <c r="H166" s="76">
        <f t="shared" si="9"/>
        <v>0</v>
      </c>
      <c r="I166" s="76">
        <f t="shared" si="10"/>
        <v>55852.18999999999</v>
      </c>
      <c r="K166" s="76">
        <f>+'2010 program exp'!T162</f>
        <v>910771.9500000001</v>
      </c>
      <c r="L166" s="76">
        <f>+'2010 program exp'!U162</f>
        <v>34242.97</v>
      </c>
      <c r="M166" s="103">
        <f>+'2010 State Rev'!AQ163</f>
        <v>1380590.67</v>
      </c>
      <c r="N166" s="76">
        <f t="shared" si="8"/>
        <v>0</v>
      </c>
      <c r="O166" s="76">
        <f t="shared" si="11"/>
        <v>34242.97</v>
      </c>
    </row>
    <row r="167" spans="1:15" ht="15.75">
      <c r="A167" s="57" t="s">
        <v>324</v>
      </c>
      <c r="B167" t="s">
        <v>696</v>
      </c>
      <c r="C167" s="36" t="s">
        <v>324</v>
      </c>
      <c r="D167" s="37" t="s">
        <v>325</v>
      </c>
      <c r="E167" s="76">
        <f>+'2009 program exp'!V163</f>
        <v>2463134.4399999995</v>
      </c>
      <c r="F167" s="76">
        <f>+'2009 program exp'!W163</f>
        <v>207688.01</v>
      </c>
      <c r="G167" s="103">
        <f>+'2009 State Rev'!AO164</f>
        <v>1657235</v>
      </c>
      <c r="H167" s="76">
        <f t="shared" si="9"/>
        <v>805899.4399999995</v>
      </c>
      <c r="I167" s="76">
        <f t="shared" si="10"/>
        <v>1013587.4499999995</v>
      </c>
      <c r="K167" s="76">
        <f>+'2010 program exp'!T163</f>
        <v>2303353.29</v>
      </c>
      <c r="L167" s="76">
        <f>+'2010 program exp'!U163</f>
        <v>176805.86000000002</v>
      </c>
      <c r="M167" s="103">
        <f>+'2010 State Rev'!AQ164</f>
        <v>1784043</v>
      </c>
      <c r="N167" s="76">
        <f t="shared" si="8"/>
        <v>519310.29000000004</v>
      </c>
      <c r="O167" s="76">
        <f t="shared" si="11"/>
        <v>696116.15</v>
      </c>
    </row>
    <row r="168" spans="1:15" ht="15.75">
      <c r="A168" s="57" t="s">
        <v>326</v>
      </c>
      <c r="B168" t="s">
        <v>698</v>
      </c>
      <c r="C168" s="36" t="s">
        <v>326</v>
      </c>
      <c r="D168" s="37" t="s">
        <v>327</v>
      </c>
      <c r="E168" s="76">
        <f>+'2009 program exp'!V164</f>
        <v>2024912.9900000002</v>
      </c>
      <c r="F168" s="76">
        <f>+'2009 program exp'!W164</f>
        <v>144704.09</v>
      </c>
      <c r="G168" s="103">
        <f>+'2009 State Rev'!AO165</f>
        <v>1899258.49</v>
      </c>
      <c r="H168" s="76">
        <f t="shared" si="9"/>
        <v>125654.50000000023</v>
      </c>
      <c r="I168" s="76">
        <f t="shared" si="10"/>
        <v>270358.5900000002</v>
      </c>
      <c r="K168" s="76">
        <f>+'2010 program exp'!T164</f>
        <v>1916180.37</v>
      </c>
      <c r="L168" s="76">
        <f>+'2010 program exp'!U164</f>
        <v>118678.93999999999</v>
      </c>
      <c r="M168" s="103">
        <f>+'2010 State Rev'!AQ165</f>
        <v>2054700.71</v>
      </c>
      <c r="N168" s="76">
        <f t="shared" si="8"/>
        <v>0</v>
      </c>
      <c r="O168" s="76">
        <f t="shared" si="11"/>
        <v>118678.93999999999</v>
      </c>
    </row>
    <row r="169" spans="1:15" ht="15.75">
      <c r="A169" s="57" t="s">
        <v>328</v>
      </c>
      <c r="B169" t="s">
        <v>700</v>
      </c>
      <c r="C169" s="36" t="s">
        <v>328</v>
      </c>
      <c r="D169" s="37" t="s">
        <v>329</v>
      </c>
      <c r="E169" s="76">
        <f>+'2009 program exp'!V165</f>
        <v>1855891.4600000002</v>
      </c>
      <c r="F169" s="76">
        <f>+'2009 program exp'!W165</f>
        <v>130869.45999999999</v>
      </c>
      <c r="G169" s="103">
        <f>+'2009 State Rev'!AO166</f>
        <v>1108858.29</v>
      </c>
      <c r="H169" s="76">
        <f t="shared" si="9"/>
        <v>747033.1700000002</v>
      </c>
      <c r="I169" s="76">
        <f t="shared" si="10"/>
        <v>877902.6300000001</v>
      </c>
      <c r="K169" s="76">
        <f>+'2010 program exp'!T165</f>
        <v>1928660.3900000001</v>
      </c>
      <c r="L169" s="76">
        <f>+'2010 program exp'!U165</f>
        <v>131833.15</v>
      </c>
      <c r="M169" s="103">
        <f>+'2010 State Rev'!AQ166</f>
        <v>1223428</v>
      </c>
      <c r="N169" s="76">
        <f t="shared" si="8"/>
        <v>705232.3900000001</v>
      </c>
      <c r="O169" s="76">
        <f t="shared" si="11"/>
        <v>837065.5400000002</v>
      </c>
    </row>
    <row r="170" spans="1:15" ht="15.75">
      <c r="A170" s="57" t="s">
        <v>330</v>
      </c>
      <c r="B170" t="s">
        <v>702</v>
      </c>
      <c r="C170" s="36" t="s">
        <v>330</v>
      </c>
      <c r="D170" s="37" t="s">
        <v>331</v>
      </c>
      <c r="E170" s="76">
        <f>+'2009 program exp'!V166</f>
        <v>2098277.6299999994</v>
      </c>
      <c r="F170" s="76">
        <f>+'2009 program exp'!W166</f>
        <v>157282.77000000002</v>
      </c>
      <c r="G170" s="103">
        <f>+'2009 State Rev'!AO167</f>
        <v>1828063</v>
      </c>
      <c r="H170" s="76">
        <f t="shared" si="9"/>
        <v>270214.6299999994</v>
      </c>
      <c r="I170" s="76">
        <f t="shared" si="10"/>
        <v>427497.39999999944</v>
      </c>
      <c r="K170" s="76">
        <f>+'2010 program exp'!T166</f>
        <v>2205169.97</v>
      </c>
      <c r="L170" s="76">
        <f>+'2010 program exp'!U166</f>
        <v>175428.22</v>
      </c>
      <c r="M170" s="103">
        <f>+'2010 State Rev'!AQ167</f>
        <v>1958239</v>
      </c>
      <c r="N170" s="76">
        <f t="shared" si="8"/>
        <v>246930.9700000002</v>
      </c>
      <c r="O170" s="76">
        <f t="shared" si="11"/>
        <v>422359.1900000002</v>
      </c>
    </row>
    <row r="171" spans="1:15" ht="15.75">
      <c r="A171" s="57" t="s">
        <v>332</v>
      </c>
      <c r="B171" t="s">
        <v>704</v>
      </c>
      <c r="C171" s="36" t="s">
        <v>332</v>
      </c>
      <c r="D171" s="37" t="s">
        <v>333</v>
      </c>
      <c r="E171" s="76">
        <f>+'2009 program exp'!V167</f>
        <v>358589.54999999993</v>
      </c>
      <c r="F171" s="76">
        <f>+'2009 program exp'!W167</f>
        <v>8483.969999999998</v>
      </c>
      <c r="G171" s="103">
        <f>+'2009 State Rev'!AO168</f>
        <v>464887</v>
      </c>
      <c r="H171" s="76">
        <f t="shared" si="9"/>
        <v>0</v>
      </c>
      <c r="I171" s="76">
        <f t="shared" si="10"/>
        <v>8483.969999999998</v>
      </c>
      <c r="K171" s="76">
        <f>+'2010 program exp'!T167</f>
        <v>327457.28</v>
      </c>
      <c r="L171" s="76">
        <f>+'2010 program exp'!U167</f>
        <v>9112.15</v>
      </c>
      <c r="M171" s="103">
        <f>+'2010 State Rev'!AQ168</f>
        <v>464742</v>
      </c>
      <c r="N171" s="76">
        <f t="shared" si="8"/>
        <v>0</v>
      </c>
      <c r="O171" s="76">
        <f t="shared" si="11"/>
        <v>9112.15</v>
      </c>
    </row>
    <row r="172" spans="1:15" ht="15.75">
      <c r="A172" s="58" t="s">
        <v>334</v>
      </c>
      <c r="B172" s="59" t="s">
        <v>706</v>
      </c>
      <c r="C172" s="44" t="s">
        <v>334</v>
      </c>
      <c r="D172" s="45" t="s">
        <v>335</v>
      </c>
      <c r="E172" s="76">
        <f>+'2009 program exp'!V168</f>
        <v>1121708.58</v>
      </c>
      <c r="F172" s="76">
        <f>+'2009 program exp'!W168</f>
        <v>21734.37</v>
      </c>
      <c r="G172" s="103">
        <f>+'2009 State Rev'!AO169</f>
        <v>1000799</v>
      </c>
      <c r="H172" s="76">
        <f t="shared" si="9"/>
        <v>120909.58000000007</v>
      </c>
      <c r="I172" s="76">
        <f t="shared" si="10"/>
        <v>142643.95000000007</v>
      </c>
      <c r="K172" s="76">
        <f>+'2010 program exp'!T168</f>
        <v>1012346.2899999999</v>
      </c>
      <c r="L172" s="76">
        <f>+'2010 program exp'!U168</f>
        <v>18064.1</v>
      </c>
      <c r="M172" s="103">
        <f>+'2010 State Rev'!AQ169</f>
        <v>1068825</v>
      </c>
      <c r="N172" s="76">
        <f t="shared" si="8"/>
        <v>0</v>
      </c>
      <c r="O172" s="76">
        <f t="shared" si="11"/>
        <v>18064.1</v>
      </c>
    </row>
    <row r="173" spans="1:15" ht="15.75">
      <c r="A173" s="57" t="s">
        <v>336</v>
      </c>
      <c r="B173" t="s">
        <v>708</v>
      </c>
      <c r="C173" s="36" t="s">
        <v>336</v>
      </c>
      <c r="D173" s="37" t="s">
        <v>337</v>
      </c>
      <c r="E173" s="76">
        <f>+'2009 program exp'!V169</f>
        <v>4339008.47</v>
      </c>
      <c r="F173" s="76">
        <f>+'2009 program exp'!W169</f>
        <v>392057.82999999996</v>
      </c>
      <c r="G173" s="103">
        <f>+'2009 State Rev'!AO170</f>
        <v>2468418</v>
      </c>
      <c r="H173" s="76">
        <f t="shared" si="9"/>
        <v>1870590.4699999997</v>
      </c>
      <c r="I173" s="76">
        <f t="shared" si="10"/>
        <v>2262648.3</v>
      </c>
      <c r="K173" s="76">
        <f>+'2010 program exp'!T169</f>
        <v>4381237.1</v>
      </c>
      <c r="L173" s="76">
        <f>+'2010 program exp'!U169</f>
        <v>298913.14</v>
      </c>
      <c r="M173" s="103">
        <f>+'2010 State Rev'!AQ170</f>
        <v>3006807</v>
      </c>
      <c r="N173" s="76">
        <f t="shared" si="8"/>
        <v>1374430.0999999996</v>
      </c>
      <c r="O173" s="76">
        <f t="shared" si="11"/>
        <v>1673343.2399999998</v>
      </c>
    </row>
    <row r="174" spans="1:15" ht="15.75">
      <c r="A174" s="57" t="s">
        <v>338</v>
      </c>
      <c r="B174" t="s">
        <v>710</v>
      </c>
      <c r="C174" s="36" t="s">
        <v>338</v>
      </c>
      <c r="D174" s="37" t="s">
        <v>339</v>
      </c>
      <c r="E174" s="76">
        <f>+'2009 program exp'!V170</f>
        <v>3165659.89</v>
      </c>
      <c r="F174" s="76">
        <f>+'2009 program exp'!W170</f>
        <v>226730.76000000007</v>
      </c>
      <c r="G174" s="103">
        <f>+'2009 State Rev'!AO171</f>
        <v>1356594</v>
      </c>
      <c r="H174" s="76">
        <f t="shared" si="9"/>
        <v>1809065.8900000001</v>
      </c>
      <c r="I174" s="76">
        <f t="shared" si="10"/>
        <v>2035796.6500000001</v>
      </c>
      <c r="K174" s="76">
        <f>+'2010 program exp'!T170</f>
        <v>3209474.96</v>
      </c>
      <c r="L174" s="76">
        <f>+'2010 program exp'!U170</f>
        <v>209624.15999999997</v>
      </c>
      <c r="M174" s="103">
        <f>+'2010 State Rev'!AQ171</f>
        <v>1642293</v>
      </c>
      <c r="N174" s="76">
        <f t="shared" si="8"/>
        <v>1567181.96</v>
      </c>
      <c r="O174" s="76">
        <f t="shared" si="11"/>
        <v>1776806.1199999999</v>
      </c>
    </row>
    <row r="175" spans="1:15" ht="15.75">
      <c r="A175" s="57" t="s">
        <v>340</v>
      </c>
      <c r="B175" t="s">
        <v>712</v>
      </c>
      <c r="C175" s="36" t="s">
        <v>340</v>
      </c>
      <c r="D175" s="37" t="s">
        <v>341</v>
      </c>
      <c r="E175" s="76">
        <f>+'2009 program exp'!V171</f>
        <v>1743831.5</v>
      </c>
      <c r="F175" s="76">
        <f>+'2009 program exp'!W171</f>
        <v>77529.02</v>
      </c>
      <c r="G175" s="103">
        <f>+'2009 State Rev'!AO172</f>
        <v>1311062</v>
      </c>
      <c r="H175" s="76">
        <f t="shared" si="9"/>
        <v>432769.5</v>
      </c>
      <c r="I175" s="76">
        <f t="shared" si="10"/>
        <v>510298.52</v>
      </c>
      <c r="K175" s="76">
        <f>+'2010 program exp'!T171</f>
        <v>1282815.79</v>
      </c>
      <c r="L175" s="76">
        <f>+'2010 program exp'!U171</f>
        <v>72194.29999999999</v>
      </c>
      <c r="M175" s="103">
        <f>+'2010 State Rev'!AQ172</f>
        <v>1528675</v>
      </c>
      <c r="N175" s="76">
        <f t="shared" si="8"/>
        <v>0</v>
      </c>
      <c r="O175" s="76">
        <f t="shared" si="11"/>
        <v>72194.29999999999</v>
      </c>
    </row>
    <row r="176" spans="1:15" ht="15.75">
      <c r="A176" s="57" t="s">
        <v>342</v>
      </c>
      <c r="B176" t="s">
        <v>714</v>
      </c>
      <c r="C176" s="36" t="s">
        <v>342</v>
      </c>
      <c r="D176" s="37" t="s">
        <v>343</v>
      </c>
      <c r="E176" s="76">
        <f>+'2009 program exp'!V172</f>
        <v>2957325.07</v>
      </c>
      <c r="F176" s="76">
        <f>+'2009 program exp'!W172</f>
        <v>217990.89</v>
      </c>
      <c r="G176" s="103">
        <f>+'2009 State Rev'!AO173</f>
        <v>2360898</v>
      </c>
      <c r="H176" s="76">
        <f t="shared" si="9"/>
        <v>596427.0699999998</v>
      </c>
      <c r="I176" s="76">
        <f t="shared" si="10"/>
        <v>814417.9599999998</v>
      </c>
      <c r="K176" s="76">
        <f>+'2010 program exp'!T172</f>
        <v>2395979.72</v>
      </c>
      <c r="L176" s="76">
        <f>+'2010 program exp'!U172</f>
        <v>157764.7</v>
      </c>
      <c r="M176" s="103">
        <f>+'2010 State Rev'!AQ173</f>
        <v>2320329</v>
      </c>
      <c r="N176" s="76">
        <f t="shared" si="8"/>
        <v>75650.7200000002</v>
      </c>
      <c r="O176" s="76">
        <f t="shared" si="11"/>
        <v>233415.42000000022</v>
      </c>
    </row>
    <row r="177" spans="1:15" ht="15.75">
      <c r="A177" s="57" t="s">
        <v>344</v>
      </c>
      <c r="B177" t="s">
        <v>716</v>
      </c>
      <c r="C177" s="36" t="s">
        <v>344</v>
      </c>
      <c r="D177" s="37" t="s">
        <v>345</v>
      </c>
      <c r="E177" s="76">
        <f>+'2009 program exp'!V173</f>
        <v>1584123.73</v>
      </c>
      <c r="F177" s="76">
        <f>+'2009 program exp'!W173</f>
        <v>61964.16</v>
      </c>
      <c r="G177" s="103">
        <f>+'2009 State Rev'!AO174</f>
        <v>1266790</v>
      </c>
      <c r="H177" s="76">
        <f t="shared" si="9"/>
        <v>317333.73</v>
      </c>
      <c r="I177" s="76">
        <f t="shared" si="10"/>
        <v>379297.89</v>
      </c>
      <c r="K177" s="76">
        <f>+'2010 program exp'!T173</f>
        <v>1406619.72</v>
      </c>
      <c r="L177" s="76">
        <f>+'2010 program exp'!U173</f>
        <v>61730.04</v>
      </c>
      <c r="M177" s="103">
        <f>+'2010 State Rev'!AQ174</f>
        <v>1459422</v>
      </c>
      <c r="N177" s="76">
        <f t="shared" si="8"/>
        <v>0</v>
      </c>
      <c r="O177" s="76">
        <f t="shared" si="11"/>
        <v>61730.04</v>
      </c>
    </row>
    <row r="178" spans="1:15" ht="15.75">
      <c r="A178" s="57" t="s">
        <v>346</v>
      </c>
      <c r="B178" t="s">
        <v>718</v>
      </c>
      <c r="C178" s="36" t="s">
        <v>346</v>
      </c>
      <c r="D178" s="37" t="s">
        <v>347</v>
      </c>
      <c r="E178" s="76">
        <f>+'2009 program exp'!V174</f>
        <v>7394160.810000001</v>
      </c>
      <c r="F178" s="76">
        <f>+'2009 program exp'!W174</f>
        <v>954397.04</v>
      </c>
      <c r="G178" s="103">
        <f>+'2009 State Rev'!AO175</f>
        <v>3486231</v>
      </c>
      <c r="H178" s="76">
        <f t="shared" si="9"/>
        <v>3907929.8100000015</v>
      </c>
      <c r="I178" s="76">
        <f t="shared" si="10"/>
        <v>4862326.8500000015</v>
      </c>
      <c r="K178" s="76">
        <f>+'2010 program exp'!T174</f>
        <v>6983736.130000001</v>
      </c>
      <c r="L178" s="76">
        <f>+'2010 program exp'!U174</f>
        <v>928966.64</v>
      </c>
      <c r="M178" s="103">
        <f>+'2010 State Rev'!AQ175</f>
        <v>3613658</v>
      </c>
      <c r="N178" s="76">
        <f t="shared" si="8"/>
        <v>3370078.130000001</v>
      </c>
      <c r="O178" s="76">
        <f t="shared" si="11"/>
        <v>4299044.7700000005</v>
      </c>
    </row>
    <row r="179" spans="1:15" ht="15.75">
      <c r="A179" s="57" t="s">
        <v>348</v>
      </c>
      <c r="B179" t="s">
        <v>720</v>
      </c>
      <c r="C179" s="36" t="s">
        <v>348</v>
      </c>
      <c r="D179" s="37" t="s">
        <v>349</v>
      </c>
      <c r="E179" s="76">
        <f>+'2009 program exp'!V175</f>
        <v>1381912.4200000002</v>
      </c>
      <c r="F179" s="76">
        <f>+'2009 program exp'!W175</f>
        <v>34942.25</v>
      </c>
      <c r="G179" s="103">
        <f>+'2009 State Rev'!AO176</f>
        <v>1326717</v>
      </c>
      <c r="H179" s="76">
        <f t="shared" si="9"/>
        <v>55195.42000000016</v>
      </c>
      <c r="I179" s="76">
        <f t="shared" si="10"/>
        <v>90137.67000000016</v>
      </c>
      <c r="K179" s="76">
        <f>+'2010 program exp'!T175</f>
        <v>1172813.6099999999</v>
      </c>
      <c r="L179" s="76">
        <f>+'2010 program exp'!U175</f>
        <v>0</v>
      </c>
      <c r="M179" s="103">
        <f>+'2010 State Rev'!AQ176</f>
        <v>1348258</v>
      </c>
      <c r="N179" s="76">
        <f t="shared" si="8"/>
        <v>0</v>
      </c>
      <c r="O179" s="76">
        <f t="shared" si="11"/>
        <v>0</v>
      </c>
    </row>
    <row r="180" spans="1:15" ht="15.75">
      <c r="A180" s="57" t="s">
        <v>350</v>
      </c>
      <c r="B180" t="s">
        <v>722</v>
      </c>
      <c r="C180" s="36" t="s">
        <v>350</v>
      </c>
      <c r="D180" s="37" t="s">
        <v>351</v>
      </c>
      <c r="E180" s="76">
        <f>+'2009 program exp'!V176</f>
        <v>4553119.7</v>
      </c>
      <c r="F180" s="76">
        <f>+'2009 program exp'!W176</f>
        <v>292000.22000000003</v>
      </c>
      <c r="G180" s="103">
        <f>+'2009 State Rev'!AO177</f>
        <v>3254225</v>
      </c>
      <c r="H180" s="76">
        <f t="shared" si="9"/>
        <v>1298894.7000000002</v>
      </c>
      <c r="I180" s="76">
        <f t="shared" si="10"/>
        <v>1590894.9200000002</v>
      </c>
      <c r="K180" s="76">
        <f>+'2010 program exp'!T176</f>
        <v>4298190.74</v>
      </c>
      <c r="L180" s="76">
        <f>+'2010 program exp'!U176</f>
        <v>303493.35</v>
      </c>
      <c r="M180" s="103">
        <f>+'2010 State Rev'!AQ177</f>
        <v>3697354</v>
      </c>
      <c r="N180" s="76">
        <f t="shared" si="8"/>
        <v>600836.7400000002</v>
      </c>
      <c r="O180" s="76">
        <f t="shared" si="11"/>
        <v>904330.0900000002</v>
      </c>
    </row>
    <row r="181" spans="1:15" ht="15.75">
      <c r="A181" s="57" t="s">
        <v>352</v>
      </c>
      <c r="B181" t="s">
        <v>724</v>
      </c>
      <c r="C181" s="36" t="s">
        <v>352</v>
      </c>
      <c r="D181" s="37" t="s">
        <v>353</v>
      </c>
      <c r="E181" s="76">
        <f>+'2009 program exp'!V177</f>
        <v>1333966.76</v>
      </c>
      <c r="F181" s="76">
        <f>+'2009 program exp'!W177</f>
        <v>139962.77999999997</v>
      </c>
      <c r="G181" s="103">
        <f>+'2009 State Rev'!AO178</f>
        <v>1295049</v>
      </c>
      <c r="H181" s="76">
        <f t="shared" si="9"/>
        <v>38917.76000000001</v>
      </c>
      <c r="I181" s="76">
        <f t="shared" si="10"/>
        <v>178880.53999999998</v>
      </c>
      <c r="K181" s="76">
        <f>+'2010 program exp'!T177</f>
        <v>1090041.02</v>
      </c>
      <c r="L181" s="76">
        <f>+'2010 program exp'!U177</f>
        <v>111929.33000000002</v>
      </c>
      <c r="M181" s="103">
        <f>+'2010 State Rev'!AQ178</f>
        <v>1273362.86</v>
      </c>
      <c r="N181" s="76">
        <f t="shared" si="8"/>
        <v>0</v>
      </c>
      <c r="O181" s="76">
        <f t="shared" si="11"/>
        <v>111929.33000000002</v>
      </c>
    </row>
    <row r="182" spans="1:15" ht="15.75">
      <c r="A182" s="57" t="s">
        <v>354</v>
      </c>
      <c r="B182" t="s">
        <v>726</v>
      </c>
      <c r="C182" s="36" t="s">
        <v>354</v>
      </c>
      <c r="D182" s="37" t="s">
        <v>355</v>
      </c>
      <c r="E182" s="76">
        <f>+'2009 program exp'!V178</f>
        <v>2170058.12</v>
      </c>
      <c r="F182" s="76">
        <f>+'2009 program exp'!W178</f>
        <v>60234.520000000004</v>
      </c>
      <c r="G182" s="103">
        <f>+'2009 State Rev'!AO179</f>
        <v>1636307</v>
      </c>
      <c r="H182" s="76">
        <f t="shared" si="9"/>
        <v>533751.1200000001</v>
      </c>
      <c r="I182" s="76">
        <f t="shared" si="10"/>
        <v>593985.6400000001</v>
      </c>
      <c r="K182" s="76">
        <f>+'2010 program exp'!T178</f>
        <v>1988484.26</v>
      </c>
      <c r="L182" s="76">
        <f>+'2010 program exp'!U178</f>
        <v>55800.340000000004</v>
      </c>
      <c r="M182" s="103">
        <f>+'2010 State Rev'!AQ179</f>
        <v>1523572.9</v>
      </c>
      <c r="N182" s="76">
        <f t="shared" si="8"/>
        <v>464911.3600000001</v>
      </c>
      <c r="O182" s="76">
        <f t="shared" si="11"/>
        <v>520711.7000000001</v>
      </c>
    </row>
    <row r="183" spans="1:15" ht="15.75">
      <c r="A183" s="57" t="s">
        <v>356</v>
      </c>
      <c r="B183" t="s">
        <v>728</v>
      </c>
      <c r="C183" s="36" t="s">
        <v>356</v>
      </c>
      <c r="D183" s="37" t="s">
        <v>357</v>
      </c>
      <c r="E183" s="76">
        <f>+'2009 program exp'!V179</f>
        <v>970898.03</v>
      </c>
      <c r="F183" s="76">
        <f>+'2009 program exp'!W179</f>
        <v>33264.94</v>
      </c>
      <c r="G183" s="103">
        <f>+'2009 State Rev'!AO180</f>
        <v>1150066</v>
      </c>
      <c r="H183" s="76">
        <f t="shared" si="9"/>
        <v>0</v>
      </c>
      <c r="I183" s="76">
        <f t="shared" si="10"/>
        <v>33264.94</v>
      </c>
      <c r="K183" s="76">
        <f>+'2010 program exp'!T179</f>
        <v>552473.3099999999</v>
      </c>
      <c r="L183" s="76">
        <f>+'2010 program exp'!U179</f>
        <v>17390.12</v>
      </c>
      <c r="M183" s="103">
        <f>+'2010 State Rev'!AQ180</f>
        <v>1172044</v>
      </c>
      <c r="N183" s="76">
        <f t="shared" si="8"/>
        <v>0</v>
      </c>
      <c r="O183" s="76">
        <f t="shared" si="11"/>
        <v>17390.12</v>
      </c>
    </row>
    <row r="184" spans="1:15" ht="15.75">
      <c r="A184" s="57" t="s">
        <v>358</v>
      </c>
      <c r="B184" t="s">
        <v>730</v>
      </c>
      <c r="C184" s="36" t="s">
        <v>358</v>
      </c>
      <c r="D184" s="37" t="s">
        <v>359</v>
      </c>
      <c r="E184" s="76">
        <f>+'2009 program exp'!V180</f>
        <v>5065003.14</v>
      </c>
      <c r="F184" s="76">
        <f>+'2009 program exp'!W180</f>
        <v>120205.43</v>
      </c>
      <c r="G184" s="103">
        <f>+'2009 State Rev'!AO181</f>
        <v>4370431</v>
      </c>
      <c r="H184" s="76">
        <f t="shared" si="9"/>
        <v>694572.1399999997</v>
      </c>
      <c r="I184" s="76">
        <f t="shared" si="10"/>
        <v>814777.5699999996</v>
      </c>
      <c r="K184" s="76">
        <f>+'2010 program exp'!T180</f>
        <v>4949994.02</v>
      </c>
      <c r="L184" s="76">
        <f>+'2010 program exp'!U180</f>
        <v>101251.14000000001</v>
      </c>
      <c r="M184" s="103">
        <f>+'2010 State Rev'!AQ181</f>
        <v>5242076</v>
      </c>
      <c r="N184" s="76">
        <f t="shared" si="8"/>
        <v>0</v>
      </c>
      <c r="O184" s="76">
        <f t="shared" si="11"/>
        <v>101251.14000000001</v>
      </c>
    </row>
    <row r="185" spans="1:15" ht="15.75">
      <c r="A185" s="57" t="s">
        <v>360</v>
      </c>
      <c r="B185" t="s">
        <v>732</v>
      </c>
      <c r="C185" s="36" t="s">
        <v>360</v>
      </c>
      <c r="D185" s="37" t="s">
        <v>361</v>
      </c>
      <c r="E185" s="76">
        <f>+'2009 program exp'!V181</f>
        <v>1237023.6799999997</v>
      </c>
      <c r="F185" s="76">
        <f>+'2009 program exp'!W181</f>
        <v>17521.18</v>
      </c>
      <c r="G185" s="103">
        <f>+'2009 State Rev'!AO182</f>
        <v>853587</v>
      </c>
      <c r="H185" s="76">
        <f t="shared" si="9"/>
        <v>383436.6799999997</v>
      </c>
      <c r="I185" s="76">
        <f t="shared" si="10"/>
        <v>400957.8599999997</v>
      </c>
      <c r="K185" s="76">
        <f>+'2010 program exp'!T181</f>
        <v>828451.49</v>
      </c>
      <c r="L185" s="76">
        <f>+'2010 program exp'!U181</f>
        <v>-0.009999999999999998</v>
      </c>
      <c r="M185" s="103">
        <f>+'2010 State Rev'!AQ182</f>
        <v>809655</v>
      </c>
      <c r="N185" s="76">
        <f t="shared" si="8"/>
        <v>18796.48999999999</v>
      </c>
      <c r="O185" s="76">
        <f t="shared" si="11"/>
        <v>18796.479999999992</v>
      </c>
    </row>
    <row r="186" spans="1:15" ht="15.75">
      <c r="A186" s="60" t="s">
        <v>770</v>
      </c>
      <c r="B186" s="61" t="s">
        <v>771</v>
      </c>
      <c r="C186" s="29"/>
      <c r="E186" s="76">
        <f>SUM(E6:E185)</f>
        <v>1265097913.2600007</v>
      </c>
      <c r="F186" s="76">
        <f>SUM(F6:F185)</f>
        <v>95918706.27000001</v>
      </c>
      <c r="G186" s="76">
        <f>SUM(G6:G185)</f>
        <v>872466281.37</v>
      </c>
      <c r="H186" s="76">
        <f>SUM(H6:H185)</f>
        <v>399607266.3099999</v>
      </c>
      <c r="I186" s="76">
        <f>SUM(I6:I185)</f>
        <v>495525972.5800003</v>
      </c>
      <c r="K186" s="76">
        <f>SUM(K6:K185)</f>
        <v>1205856017.8500004</v>
      </c>
      <c r="L186" s="76">
        <f>SUM(L6:L185)</f>
        <v>87494376.08000003</v>
      </c>
      <c r="M186" s="76">
        <f>SUM(M6:M185)</f>
        <v>961397818.0799998</v>
      </c>
      <c r="N186" s="76">
        <f>SUM(N6:N185)</f>
        <v>265493435.38999993</v>
      </c>
      <c r="O186" s="76">
        <f>SUM(O6:O185)</f>
        <v>352987811.47</v>
      </c>
    </row>
    <row r="187" spans="1:3" ht="15.75">
      <c r="A187" s="57" t="s">
        <v>772</v>
      </c>
      <c r="B187" s="61" t="s">
        <v>773</v>
      </c>
      <c r="C187" s="20"/>
    </row>
    <row r="188" spans="1:3" ht="15.75">
      <c r="A188" s="57" t="s">
        <v>774</v>
      </c>
      <c r="B188" s="61" t="s">
        <v>775</v>
      </c>
      <c r="C188" s="20"/>
    </row>
    <row r="189" spans="1:3" ht="15.75">
      <c r="A189" s="57" t="s">
        <v>776</v>
      </c>
      <c r="B189" s="61" t="s">
        <v>777</v>
      </c>
      <c r="C189" s="20"/>
    </row>
    <row r="190" spans="1:3" ht="15.75">
      <c r="A190" s="62" t="s">
        <v>778</v>
      </c>
      <c r="B190" s="59" t="s">
        <v>734</v>
      </c>
      <c r="C190" s="30"/>
    </row>
    <row r="191" spans="1:4" ht="15.75">
      <c r="A191" s="63" t="s">
        <v>362</v>
      </c>
      <c r="B191" s="63"/>
      <c r="C191" s="31" t="s">
        <v>362</v>
      </c>
      <c r="D191" s="31"/>
    </row>
    <row r="195" ht="15.75">
      <c r="C195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93"/>
  <sheetViews>
    <sheetView zoomScalePageLayoutView="0" workbookViewId="0" topLeftCell="A1">
      <pane xSplit="2" ySplit="2" topLeftCell="AM8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S96" sqref="AS96"/>
    </sheetView>
  </sheetViews>
  <sheetFormatPr defaultColWidth="9.140625" defaultRowHeight="12.75"/>
  <cols>
    <col min="1" max="1" width="9.140625" style="82" customWidth="1"/>
    <col min="2" max="2" width="15.8515625" style="82" customWidth="1"/>
    <col min="3" max="3" width="14.28125" style="83" customWidth="1"/>
    <col min="4" max="4" width="13.28125" style="83" customWidth="1"/>
    <col min="5" max="5" width="3.421875" style="84" customWidth="1"/>
    <col min="6" max="7" width="13.28125" style="83" customWidth="1"/>
    <col min="8" max="8" width="3.57421875" style="84" customWidth="1"/>
    <col min="9" max="10" width="14.28125" style="83" customWidth="1"/>
    <col min="11" max="11" width="3.8515625" style="84" customWidth="1"/>
    <col min="12" max="12" width="14.28125" style="83" customWidth="1"/>
    <col min="13" max="13" width="13.28125" style="83" customWidth="1"/>
    <col min="14" max="14" width="4.140625" style="84" customWidth="1"/>
    <col min="15" max="16" width="13.28125" style="83" customWidth="1"/>
    <col min="17" max="17" width="4.00390625" style="84" customWidth="1"/>
    <col min="18" max="18" width="2.28125" style="84" customWidth="1"/>
    <col min="19" max="20" width="11.57421875" style="85" customWidth="1"/>
    <col min="21" max="21" width="4.00390625" style="86" customWidth="1"/>
    <col min="22" max="23" width="14.421875" style="85" customWidth="1"/>
    <col min="24" max="24" width="4.7109375" style="84" customWidth="1"/>
    <col min="25" max="26" width="15.28125" style="87" bestFit="1" customWidth="1"/>
    <col min="27" max="27" width="14.28125" style="82" bestFit="1" customWidth="1"/>
    <col min="28" max="29" width="9.140625" style="82" customWidth="1"/>
    <col min="30" max="30" width="13.421875" style="82" customWidth="1"/>
    <col min="31" max="31" width="12.57421875" style="82" bestFit="1" customWidth="1"/>
    <col min="32" max="33" width="9.140625" style="82" customWidth="1"/>
    <col min="34" max="34" width="27.140625" style="82" bestFit="1" customWidth="1"/>
    <col min="35" max="35" width="12.57421875" style="82" bestFit="1" customWidth="1"/>
    <col min="36" max="37" width="9.140625" style="82" customWidth="1"/>
    <col min="38" max="38" width="12.57421875" style="82" bestFit="1" customWidth="1"/>
    <col min="39" max="39" width="12.57421875" style="82" customWidth="1"/>
    <col min="40" max="40" width="14.57421875" style="82" bestFit="1" customWidth="1"/>
    <col min="41" max="44" width="12.57421875" style="82" customWidth="1"/>
    <col min="45" max="46" width="15.28125" style="82" bestFit="1" customWidth="1"/>
    <col min="47" max="16384" width="9.140625" style="82" customWidth="1"/>
  </cols>
  <sheetData>
    <row r="1" spans="1:33" ht="21">
      <c r="A1" s="81" t="s">
        <v>796</v>
      </c>
      <c r="AC1" s="144" t="s">
        <v>797</v>
      </c>
      <c r="AD1" s="144"/>
      <c r="AE1" s="144"/>
      <c r="AG1" s="82" t="s">
        <v>798</v>
      </c>
    </row>
    <row r="2" spans="1:46" s="88" customFormat="1" ht="45">
      <c r="A2" s="88" t="s">
        <v>799</v>
      </c>
      <c r="B2" s="88" t="s">
        <v>800</v>
      </c>
      <c r="C2" s="87" t="s">
        <v>801</v>
      </c>
      <c r="D2" s="87" t="s">
        <v>802</v>
      </c>
      <c r="E2" s="89"/>
      <c r="F2" s="87" t="s">
        <v>803</v>
      </c>
      <c r="G2" s="87" t="s">
        <v>804</v>
      </c>
      <c r="H2" s="89"/>
      <c r="I2" s="87" t="s">
        <v>805</v>
      </c>
      <c r="J2" s="87" t="s">
        <v>806</v>
      </c>
      <c r="K2" s="89"/>
      <c r="L2" s="87" t="s">
        <v>807</v>
      </c>
      <c r="M2" s="87" t="s">
        <v>808</v>
      </c>
      <c r="N2" s="89"/>
      <c r="O2" s="87" t="s">
        <v>809</v>
      </c>
      <c r="P2" s="87" t="s">
        <v>810</v>
      </c>
      <c r="Q2" s="89"/>
      <c r="R2" s="89"/>
      <c r="S2" s="87" t="s">
        <v>811</v>
      </c>
      <c r="T2" s="87" t="s">
        <v>812</v>
      </c>
      <c r="U2" s="90"/>
      <c r="V2" s="87" t="s">
        <v>813</v>
      </c>
      <c r="W2" s="87" t="s">
        <v>814</v>
      </c>
      <c r="X2" s="89"/>
      <c r="Y2" s="87" t="s">
        <v>815</v>
      </c>
      <c r="Z2" s="87" t="s">
        <v>816</v>
      </c>
      <c r="AA2" s="88" t="s">
        <v>817</v>
      </c>
      <c r="AC2" s="87" t="s">
        <v>799</v>
      </c>
      <c r="AD2" s="87" t="s">
        <v>800</v>
      </c>
      <c r="AE2" s="87" t="s">
        <v>818</v>
      </c>
      <c r="AG2" s="87" t="s">
        <v>799</v>
      </c>
      <c r="AH2" s="87" t="s">
        <v>800</v>
      </c>
      <c r="AI2" s="82" t="s">
        <v>817</v>
      </c>
      <c r="AL2" s="91" t="s">
        <v>1042</v>
      </c>
      <c r="AM2" s="91" t="s">
        <v>1040</v>
      </c>
      <c r="AN2" s="91" t="s">
        <v>819</v>
      </c>
      <c r="AO2" s="92" t="s">
        <v>820</v>
      </c>
      <c r="AP2" s="92" t="s">
        <v>821</v>
      </c>
      <c r="AQ2" s="92" t="s">
        <v>822</v>
      </c>
      <c r="AR2" s="92"/>
      <c r="AS2" s="88" t="s">
        <v>823</v>
      </c>
      <c r="AT2" s="88" t="s">
        <v>824</v>
      </c>
    </row>
    <row r="3" spans="1:46" ht="15">
      <c r="A3" s="82">
        <v>601</v>
      </c>
      <c r="B3" s="82" t="s">
        <v>3</v>
      </c>
      <c r="C3" s="83">
        <v>104348</v>
      </c>
      <c r="D3" s="83">
        <v>15366</v>
      </c>
      <c r="F3" s="83">
        <v>304987</v>
      </c>
      <c r="G3" s="83">
        <v>44913</v>
      </c>
      <c r="I3" s="83">
        <v>1779909</v>
      </c>
      <c r="J3" s="83">
        <v>262111</v>
      </c>
      <c r="L3" s="83">
        <v>891974</v>
      </c>
      <c r="M3" s="83">
        <v>131353</v>
      </c>
      <c r="O3" s="83">
        <v>487801</v>
      </c>
      <c r="P3" s="83">
        <v>71834</v>
      </c>
      <c r="S3" s="83">
        <v>0</v>
      </c>
      <c r="T3" s="83">
        <v>0</v>
      </c>
      <c r="V3" s="83">
        <v>4406</v>
      </c>
      <c r="W3" s="83">
        <v>649</v>
      </c>
      <c r="Y3" s="87">
        <f>+C3+F3+I3+L3+O3+S3+V3</f>
        <v>3573425</v>
      </c>
      <c r="Z3" s="87">
        <f>+D3+G3+J3+M3+P3+T3+W3</f>
        <v>526226</v>
      </c>
      <c r="AA3" s="93">
        <f>+Y3-Z3</f>
        <v>3047199</v>
      </c>
      <c r="AC3" s="83">
        <v>601</v>
      </c>
      <c r="AD3" s="83" t="s">
        <v>3</v>
      </c>
      <c r="AE3" s="83">
        <v>502890</v>
      </c>
      <c r="AG3" s="83">
        <v>601</v>
      </c>
      <c r="AH3" s="83" t="s">
        <v>3</v>
      </c>
      <c r="AI3" s="82">
        <v>427152</v>
      </c>
      <c r="AL3" s="93">
        <f>+AA3+AE3-AI3</f>
        <v>3122937</v>
      </c>
      <c r="AN3" s="94">
        <v>80996</v>
      </c>
      <c r="AP3" s="94">
        <v>17404</v>
      </c>
      <c r="AQ3" s="93">
        <f>SUM(AL3:AP3)</f>
        <v>3221337</v>
      </c>
      <c r="AR3" s="93"/>
      <c r="AS3" s="76">
        <v>3221337</v>
      </c>
      <c r="AT3" s="95">
        <f aca="true" t="shared" si="0" ref="AT3:AT66">+AS3-AQ3</f>
        <v>0</v>
      </c>
    </row>
    <row r="4" spans="1:46" ht="15">
      <c r="A4" s="82">
        <v>602</v>
      </c>
      <c r="B4" s="82" t="s">
        <v>5</v>
      </c>
      <c r="C4" s="83">
        <v>0</v>
      </c>
      <c r="D4" s="83">
        <v>0</v>
      </c>
      <c r="F4" s="83">
        <v>101256</v>
      </c>
      <c r="G4" s="83">
        <v>6698</v>
      </c>
      <c r="I4" s="83">
        <v>619637</v>
      </c>
      <c r="J4" s="83">
        <v>40990</v>
      </c>
      <c r="L4" s="83">
        <v>506604</v>
      </c>
      <c r="M4" s="83">
        <v>33513</v>
      </c>
      <c r="O4" s="83">
        <v>376237</v>
      </c>
      <c r="P4" s="83">
        <v>24889</v>
      </c>
      <c r="S4" s="83">
        <v>0</v>
      </c>
      <c r="T4" s="83">
        <v>0</v>
      </c>
      <c r="V4" s="83">
        <v>3427</v>
      </c>
      <c r="W4" s="83">
        <v>227</v>
      </c>
      <c r="Y4" s="87">
        <f aca="true" t="shared" si="1" ref="Y4:Z67">+C4+F4+I4+L4+O4+S4+V4</f>
        <v>1607161</v>
      </c>
      <c r="Z4" s="87">
        <f t="shared" si="1"/>
        <v>106317</v>
      </c>
      <c r="AA4" s="93">
        <f aca="true" t="shared" si="2" ref="AA4:AA67">+Y4-Z4</f>
        <v>1500844</v>
      </c>
      <c r="AC4" s="83">
        <v>602</v>
      </c>
      <c r="AD4" s="83" t="s">
        <v>5</v>
      </c>
      <c r="AE4" s="83">
        <v>247189</v>
      </c>
      <c r="AG4" s="83">
        <v>602</v>
      </c>
      <c r="AH4" s="83" t="s">
        <v>5</v>
      </c>
      <c r="AI4" s="82">
        <v>234938</v>
      </c>
      <c r="AL4" s="93">
        <f aca="true" t="shared" si="3" ref="AL4:AL67">+AA4+AE4-AI4</f>
        <v>1513095</v>
      </c>
      <c r="AN4" s="94">
        <v>36091</v>
      </c>
      <c r="AO4" s="93"/>
      <c r="AP4" s="93"/>
      <c r="AQ4" s="93">
        <f aca="true" t="shared" si="4" ref="AQ4:AQ67">SUM(AL4:AP4)</f>
        <v>1549186</v>
      </c>
      <c r="AR4" s="93"/>
      <c r="AS4" s="76">
        <v>1549186</v>
      </c>
      <c r="AT4" s="95">
        <f t="shared" si="0"/>
        <v>0</v>
      </c>
    </row>
    <row r="5" spans="1:46" ht="15">
      <c r="A5" s="82">
        <v>603</v>
      </c>
      <c r="B5" s="82" t="s">
        <v>7</v>
      </c>
      <c r="C5" s="83">
        <v>8963</v>
      </c>
      <c r="D5" s="83">
        <v>804</v>
      </c>
      <c r="F5" s="83">
        <v>162678</v>
      </c>
      <c r="G5" s="83">
        <v>14595</v>
      </c>
      <c r="I5" s="83">
        <v>861200</v>
      </c>
      <c r="J5" s="83">
        <v>77263</v>
      </c>
      <c r="L5" s="83">
        <v>636675</v>
      </c>
      <c r="M5" s="83">
        <v>57119</v>
      </c>
      <c r="O5" s="83">
        <v>283227</v>
      </c>
      <c r="P5" s="83">
        <v>25410</v>
      </c>
      <c r="S5" s="83">
        <v>0</v>
      </c>
      <c r="T5" s="83">
        <v>0</v>
      </c>
      <c r="V5" s="83">
        <v>8323</v>
      </c>
      <c r="W5" s="83">
        <v>747</v>
      </c>
      <c r="Y5" s="87">
        <f t="shared" si="1"/>
        <v>1961066</v>
      </c>
      <c r="Z5" s="87">
        <f t="shared" si="1"/>
        <v>175938</v>
      </c>
      <c r="AA5" s="93">
        <f t="shared" si="2"/>
        <v>1785128</v>
      </c>
      <c r="AC5" s="83">
        <v>603</v>
      </c>
      <c r="AD5" s="83" t="s">
        <v>7</v>
      </c>
      <c r="AE5" s="83">
        <v>294168</v>
      </c>
      <c r="AG5" s="83">
        <v>603</v>
      </c>
      <c r="AH5" s="83" t="s">
        <v>7</v>
      </c>
      <c r="AI5" s="82">
        <v>258354</v>
      </c>
      <c r="AL5" s="93">
        <f t="shared" si="3"/>
        <v>1820942</v>
      </c>
      <c r="AN5" s="94">
        <v>51297</v>
      </c>
      <c r="AO5" s="93"/>
      <c r="AP5" s="93"/>
      <c r="AQ5" s="93">
        <f t="shared" si="4"/>
        <v>1872239</v>
      </c>
      <c r="AR5" s="93"/>
      <c r="AS5" s="76">
        <v>1872239</v>
      </c>
      <c r="AT5" s="95">
        <f t="shared" si="0"/>
        <v>0</v>
      </c>
    </row>
    <row r="6" spans="1:46" ht="15">
      <c r="A6" s="82">
        <v>604</v>
      </c>
      <c r="B6" s="82" t="s">
        <v>9</v>
      </c>
      <c r="C6" s="83">
        <v>37183</v>
      </c>
      <c r="D6" s="83">
        <v>8308</v>
      </c>
      <c r="F6" s="83">
        <v>146309</v>
      </c>
      <c r="G6" s="83">
        <v>32689</v>
      </c>
      <c r="I6" s="83">
        <v>175792</v>
      </c>
      <c r="J6" s="83">
        <v>39276</v>
      </c>
      <c r="L6" s="83">
        <v>48929</v>
      </c>
      <c r="M6" s="83">
        <v>10932</v>
      </c>
      <c r="O6" s="83">
        <v>66285</v>
      </c>
      <c r="P6" s="83">
        <v>14810</v>
      </c>
      <c r="S6" s="83">
        <v>0</v>
      </c>
      <c r="T6" s="83">
        <v>0</v>
      </c>
      <c r="V6" s="83">
        <v>1958</v>
      </c>
      <c r="W6" s="83">
        <v>437</v>
      </c>
      <c r="Y6" s="87">
        <f t="shared" si="1"/>
        <v>476456</v>
      </c>
      <c r="Z6" s="87">
        <f t="shared" si="1"/>
        <v>106452</v>
      </c>
      <c r="AA6" s="93">
        <f t="shared" si="2"/>
        <v>370004</v>
      </c>
      <c r="AC6" s="83">
        <v>604</v>
      </c>
      <c r="AD6" s="83" t="s">
        <v>9</v>
      </c>
      <c r="AE6" s="83">
        <v>58449</v>
      </c>
      <c r="AG6" s="83">
        <v>604</v>
      </c>
      <c r="AH6" s="83" t="s">
        <v>9</v>
      </c>
      <c r="AI6" s="82">
        <v>60981</v>
      </c>
      <c r="AL6" s="93">
        <f t="shared" si="3"/>
        <v>367472</v>
      </c>
      <c r="AN6" s="94">
        <v>6849.52</v>
      </c>
      <c r="AO6" s="93"/>
      <c r="AP6" s="93"/>
      <c r="AQ6" s="93">
        <f t="shared" si="4"/>
        <v>374321.52</v>
      </c>
      <c r="AR6" s="93"/>
      <c r="AS6" s="76">
        <v>374321.52</v>
      </c>
      <c r="AT6" s="95">
        <f t="shared" si="0"/>
        <v>0</v>
      </c>
    </row>
    <row r="7" spans="1:46" ht="15">
      <c r="A7" s="82">
        <v>605</v>
      </c>
      <c r="B7" s="82" t="s">
        <v>11</v>
      </c>
      <c r="C7" s="83">
        <v>824758</v>
      </c>
      <c r="D7" s="83">
        <v>143457</v>
      </c>
      <c r="F7" s="83">
        <v>610377</v>
      </c>
      <c r="G7" s="83">
        <v>106168</v>
      </c>
      <c r="I7" s="83">
        <v>3258324</v>
      </c>
      <c r="J7" s="83">
        <v>566746</v>
      </c>
      <c r="L7" s="83">
        <v>398313</v>
      </c>
      <c r="M7" s="83">
        <v>69282</v>
      </c>
      <c r="O7" s="83">
        <v>111661</v>
      </c>
      <c r="P7" s="83">
        <v>19422</v>
      </c>
      <c r="S7" s="83">
        <v>0</v>
      </c>
      <c r="T7" s="83">
        <v>0</v>
      </c>
      <c r="V7" s="83">
        <v>40147</v>
      </c>
      <c r="W7" s="83">
        <v>6983</v>
      </c>
      <c r="Y7" s="87">
        <f t="shared" si="1"/>
        <v>5243580</v>
      </c>
      <c r="Z7" s="87">
        <f t="shared" si="1"/>
        <v>912058</v>
      </c>
      <c r="AA7" s="93">
        <f t="shared" si="2"/>
        <v>4331522</v>
      </c>
      <c r="AC7" s="83">
        <v>605</v>
      </c>
      <c r="AD7" s="83" t="s">
        <v>11</v>
      </c>
      <c r="AE7" s="83">
        <v>713103</v>
      </c>
      <c r="AG7" s="83">
        <v>605</v>
      </c>
      <c r="AH7" s="83" t="s">
        <v>11</v>
      </c>
      <c r="AI7" s="82">
        <v>711311</v>
      </c>
      <c r="AL7" s="93">
        <f t="shared" si="3"/>
        <v>4333314</v>
      </c>
      <c r="AN7" s="94">
        <v>96489</v>
      </c>
      <c r="AO7" s="93"/>
      <c r="AP7" s="93"/>
      <c r="AQ7" s="93">
        <f t="shared" si="4"/>
        <v>4429803</v>
      </c>
      <c r="AR7" s="93"/>
      <c r="AS7" s="76">
        <v>4429803</v>
      </c>
      <c r="AT7" s="95">
        <f t="shared" si="0"/>
        <v>0</v>
      </c>
    </row>
    <row r="8" spans="1:46" ht="15">
      <c r="A8" s="82">
        <v>606</v>
      </c>
      <c r="B8" s="82" t="s">
        <v>13</v>
      </c>
      <c r="C8" s="83">
        <v>388233</v>
      </c>
      <c r="D8" s="83">
        <v>65771</v>
      </c>
      <c r="F8" s="83">
        <v>478737</v>
      </c>
      <c r="G8" s="83">
        <v>81103</v>
      </c>
      <c r="I8" s="83">
        <v>1908344</v>
      </c>
      <c r="J8" s="83">
        <v>323293</v>
      </c>
      <c r="L8" s="83">
        <v>170068</v>
      </c>
      <c r="M8" s="83">
        <v>28811</v>
      </c>
      <c r="O8" s="83">
        <v>247849</v>
      </c>
      <c r="P8" s="83">
        <v>41988</v>
      </c>
      <c r="S8" s="83">
        <v>0</v>
      </c>
      <c r="T8" s="83">
        <v>0</v>
      </c>
      <c r="V8" s="83">
        <v>39168</v>
      </c>
      <c r="W8" s="83">
        <v>6635</v>
      </c>
      <c r="Y8" s="87">
        <f t="shared" si="1"/>
        <v>3232399</v>
      </c>
      <c r="Z8" s="87">
        <f t="shared" si="1"/>
        <v>547601</v>
      </c>
      <c r="AA8" s="93">
        <f t="shared" si="2"/>
        <v>2684798</v>
      </c>
      <c r="AC8" s="83">
        <v>606</v>
      </c>
      <c r="AD8" s="83" t="s">
        <v>13</v>
      </c>
      <c r="AE8" s="83">
        <v>438647</v>
      </c>
      <c r="AG8" s="83">
        <v>606</v>
      </c>
      <c r="AH8" s="83" t="s">
        <v>13</v>
      </c>
      <c r="AI8" s="82">
        <v>412419</v>
      </c>
      <c r="AL8" s="93">
        <f t="shared" si="3"/>
        <v>2711026</v>
      </c>
      <c r="AN8" s="94">
        <v>50969</v>
      </c>
      <c r="AO8" s="93"/>
      <c r="AP8" s="93"/>
      <c r="AQ8" s="93">
        <f t="shared" si="4"/>
        <v>2761995</v>
      </c>
      <c r="AR8" s="93"/>
      <c r="AS8" s="76">
        <v>2761995</v>
      </c>
      <c r="AT8" s="95">
        <f t="shared" si="0"/>
        <v>0</v>
      </c>
    </row>
    <row r="9" spans="1:46" ht="15">
      <c r="A9" s="82">
        <v>607</v>
      </c>
      <c r="B9" s="82" t="s">
        <v>15</v>
      </c>
      <c r="C9" s="83">
        <v>932416</v>
      </c>
      <c r="D9" s="83">
        <v>143632</v>
      </c>
      <c r="F9" s="83">
        <v>689307</v>
      </c>
      <c r="G9" s="83">
        <v>106182</v>
      </c>
      <c r="I9" s="83">
        <v>4753513</v>
      </c>
      <c r="J9" s="83">
        <v>732242</v>
      </c>
      <c r="L9" s="83">
        <v>1668912</v>
      </c>
      <c r="M9" s="83">
        <v>257083</v>
      </c>
      <c r="O9" s="83">
        <v>295615</v>
      </c>
      <c r="P9" s="83">
        <v>45537</v>
      </c>
      <c r="S9" s="83">
        <v>0</v>
      </c>
      <c r="T9" s="83">
        <v>0</v>
      </c>
      <c r="V9" s="83">
        <v>23501</v>
      </c>
      <c r="W9" s="83">
        <v>3620</v>
      </c>
      <c r="Y9" s="87">
        <f t="shared" si="1"/>
        <v>8363264</v>
      </c>
      <c r="Z9" s="87">
        <f t="shared" si="1"/>
        <v>1288296</v>
      </c>
      <c r="AA9" s="93">
        <f t="shared" si="2"/>
        <v>7074968</v>
      </c>
      <c r="AC9" s="83">
        <v>607</v>
      </c>
      <c r="AD9" s="83" t="s">
        <v>15</v>
      </c>
      <c r="AE9" s="83">
        <v>1170564</v>
      </c>
      <c r="AG9" s="83">
        <v>607</v>
      </c>
      <c r="AH9" s="83" t="s">
        <v>15</v>
      </c>
      <c r="AI9" s="82">
        <v>1113978</v>
      </c>
      <c r="AL9" s="93">
        <f t="shared" si="3"/>
        <v>7131554</v>
      </c>
      <c r="AN9" s="94">
        <v>221765.42</v>
      </c>
      <c r="AO9" s="93"/>
      <c r="AP9" s="93"/>
      <c r="AQ9" s="93">
        <f t="shared" si="4"/>
        <v>7353319.42</v>
      </c>
      <c r="AR9" s="93"/>
      <c r="AS9" s="76">
        <v>7353319.42</v>
      </c>
      <c r="AT9" s="95">
        <f t="shared" si="0"/>
        <v>0</v>
      </c>
    </row>
    <row r="10" spans="1:46" ht="15">
      <c r="A10" s="82">
        <v>608</v>
      </c>
      <c r="B10" s="82" t="s">
        <v>17</v>
      </c>
      <c r="C10" s="83">
        <v>2044893</v>
      </c>
      <c r="D10" s="83">
        <v>280505</v>
      </c>
      <c r="F10" s="83">
        <v>1245444</v>
      </c>
      <c r="G10" s="83">
        <v>170842</v>
      </c>
      <c r="I10" s="83">
        <v>5941807</v>
      </c>
      <c r="J10" s="83">
        <v>815057</v>
      </c>
      <c r="L10" s="83">
        <v>1278898</v>
      </c>
      <c r="M10" s="83">
        <v>175431</v>
      </c>
      <c r="O10" s="83">
        <v>656681</v>
      </c>
      <c r="P10" s="83">
        <v>90079</v>
      </c>
      <c r="S10" s="83">
        <v>821</v>
      </c>
      <c r="T10" s="83">
        <v>113</v>
      </c>
      <c r="V10" s="83">
        <v>24480</v>
      </c>
      <c r="W10" s="83">
        <v>3358</v>
      </c>
      <c r="Y10" s="87">
        <f t="shared" si="1"/>
        <v>11193024</v>
      </c>
      <c r="Z10" s="87">
        <f t="shared" si="1"/>
        <v>1535385</v>
      </c>
      <c r="AA10" s="93">
        <f t="shared" si="2"/>
        <v>9657639</v>
      </c>
      <c r="AC10" s="83">
        <v>608</v>
      </c>
      <c r="AD10" s="83" t="s">
        <v>17</v>
      </c>
      <c r="AE10" s="83">
        <v>1597544</v>
      </c>
      <c r="AG10" s="83">
        <v>608</v>
      </c>
      <c r="AH10" s="83" t="s">
        <v>17</v>
      </c>
      <c r="AI10" s="82">
        <v>1455764</v>
      </c>
      <c r="AL10" s="93">
        <f t="shared" si="3"/>
        <v>9799419</v>
      </c>
      <c r="AN10" s="94">
        <v>155530.04</v>
      </c>
      <c r="AO10" s="93"/>
      <c r="AP10" s="93"/>
      <c r="AQ10" s="93">
        <f t="shared" si="4"/>
        <v>9954949.04</v>
      </c>
      <c r="AR10" s="93"/>
      <c r="AS10" s="76">
        <v>9522023.54</v>
      </c>
      <c r="AT10" s="95">
        <f t="shared" si="0"/>
        <v>-432925.5</v>
      </c>
    </row>
    <row r="11" spans="1:46" ht="15">
      <c r="A11" s="82">
        <v>609</v>
      </c>
      <c r="B11" s="82" t="s">
        <v>19</v>
      </c>
      <c r="C11" s="83">
        <v>60345</v>
      </c>
      <c r="D11" s="83">
        <v>5923</v>
      </c>
      <c r="F11" s="83">
        <v>271044</v>
      </c>
      <c r="G11" s="83">
        <v>26604</v>
      </c>
      <c r="I11" s="83">
        <v>1262209</v>
      </c>
      <c r="J11" s="83">
        <v>123891</v>
      </c>
      <c r="L11" s="83">
        <v>158706</v>
      </c>
      <c r="M11" s="83">
        <v>15578</v>
      </c>
      <c r="O11" s="83">
        <v>536448</v>
      </c>
      <c r="P11" s="83">
        <v>52655</v>
      </c>
      <c r="S11" s="83">
        <v>0</v>
      </c>
      <c r="T11" s="83">
        <v>0</v>
      </c>
      <c r="V11" s="83">
        <v>2938</v>
      </c>
      <c r="W11" s="83">
        <v>288</v>
      </c>
      <c r="Y11" s="87">
        <f t="shared" si="1"/>
        <v>2291690</v>
      </c>
      <c r="Z11" s="87">
        <f t="shared" si="1"/>
        <v>224939</v>
      </c>
      <c r="AA11" s="93">
        <f t="shared" si="2"/>
        <v>2066751</v>
      </c>
      <c r="AC11" s="83">
        <v>609</v>
      </c>
      <c r="AD11" s="83" t="s">
        <v>19</v>
      </c>
      <c r="AE11" s="83">
        <v>341377</v>
      </c>
      <c r="AG11" s="83">
        <v>609</v>
      </c>
      <c r="AH11" s="83" t="s">
        <v>19</v>
      </c>
      <c r="AI11" s="82">
        <v>279119</v>
      </c>
      <c r="AL11" s="93">
        <f t="shared" si="3"/>
        <v>2129009</v>
      </c>
      <c r="AN11" s="94">
        <v>45882</v>
      </c>
      <c r="AO11" s="93"/>
      <c r="AP11" s="93"/>
      <c r="AQ11" s="93">
        <f t="shared" si="4"/>
        <v>2174891</v>
      </c>
      <c r="AR11" s="93"/>
      <c r="AS11" s="76">
        <v>2174891</v>
      </c>
      <c r="AT11" s="95">
        <f t="shared" si="0"/>
        <v>0</v>
      </c>
    </row>
    <row r="12" spans="1:46" ht="15">
      <c r="A12" s="82">
        <v>610</v>
      </c>
      <c r="B12" s="82" t="s">
        <v>21</v>
      </c>
      <c r="C12" s="83">
        <v>187344</v>
      </c>
      <c r="D12" s="83">
        <v>16918</v>
      </c>
      <c r="F12" s="83">
        <v>265693</v>
      </c>
      <c r="G12" s="83">
        <v>23993</v>
      </c>
      <c r="I12" s="83">
        <v>1127595</v>
      </c>
      <c r="J12" s="83">
        <v>101826</v>
      </c>
      <c r="L12" s="83">
        <v>428208</v>
      </c>
      <c r="M12" s="83">
        <v>38669</v>
      </c>
      <c r="O12" s="83">
        <v>274522</v>
      </c>
      <c r="P12" s="83">
        <v>24790</v>
      </c>
      <c r="S12" s="83">
        <v>0</v>
      </c>
      <c r="T12" s="83">
        <v>0</v>
      </c>
      <c r="V12" s="83">
        <v>2448</v>
      </c>
      <c r="W12" s="83">
        <v>221</v>
      </c>
      <c r="Y12" s="87">
        <f t="shared" si="1"/>
        <v>2285810</v>
      </c>
      <c r="Z12" s="87">
        <f t="shared" si="1"/>
        <v>206417</v>
      </c>
      <c r="AA12" s="93">
        <f t="shared" si="2"/>
        <v>2079393</v>
      </c>
      <c r="AC12" s="83">
        <v>610</v>
      </c>
      <c r="AD12" s="83" t="s">
        <v>21</v>
      </c>
      <c r="AE12" s="83">
        <v>343871</v>
      </c>
      <c r="AG12" s="83">
        <v>610</v>
      </c>
      <c r="AH12" s="83" t="s">
        <v>21</v>
      </c>
      <c r="AI12" s="82">
        <v>315612</v>
      </c>
      <c r="AL12" s="93">
        <f t="shared" si="3"/>
        <v>2107652</v>
      </c>
      <c r="AN12" s="94">
        <v>45893</v>
      </c>
      <c r="AO12" s="93"/>
      <c r="AP12" s="93"/>
      <c r="AQ12" s="93">
        <f t="shared" si="4"/>
        <v>2153545</v>
      </c>
      <c r="AR12" s="93"/>
      <c r="AS12" s="76">
        <v>2153545</v>
      </c>
      <c r="AT12" s="95">
        <f t="shared" si="0"/>
        <v>0</v>
      </c>
    </row>
    <row r="13" spans="1:46" ht="15">
      <c r="A13" s="82">
        <v>611</v>
      </c>
      <c r="B13" s="82" t="s">
        <v>23</v>
      </c>
      <c r="C13" s="83">
        <v>980593</v>
      </c>
      <c r="D13" s="83">
        <v>166399</v>
      </c>
      <c r="F13" s="83">
        <v>1742563</v>
      </c>
      <c r="G13" s="83">
        <v>295699</v>
      </c>
      <c r="I13" s="83">
        <v>9675465</v>
      </c>
      <c r="J13" s="83">
        <v>1641851</v>
      </c>
      <c r="L13" s="83">
        <v>1320643</v>
      </c>
      <c r="M13" s="83">
        <v>224103</v>
      </c>
      <c r="O13" s="83">
        <v>1779669</v>
      </c>
      <c r="P13" s="83">
        <v>301996</v>
      </c>
      <c r="S13" s="83">
        <v>20589</v>
      </c>
      <c r="T13" s="83">
        <v>3494</v>
      </c>
      <c r="V13" s="83">
        <v>114565</v>
      </c>
      <c r="W13" s="83">
        <v>19441</v>
      </c>
      <c r="Y13" s="87">
        <f t="shared" si="1"/>
        <v>15634087</v>
      </c>
      <c r="Z13" s="87">
        <f t="shared" si="1"/>
        <v>2652983</v>
      </c>
      <c r="AA13" s="93">
        <f t="shared" si="2"/>
        <v>12981104</v>
      </c>
      <c r="AC13" s="83">
        <v>611</v>
      </c>
      <c r="AD13" s="83" t="s">
        <v>23</v>
      </c>
      <c r="AE13" s="83">
        <v>2128642</v>
      </c>
      <c r="AG13" s="83">
        <v>611</v>
      </c>
      <c r="AH13" s="83" t="s">
        <v>23</v>
      </c>
      <c r="AI13" s="82">
        <v>2142135</v>
      </c>
      <c r="AL13" s="93">
        <f t="shared" si="3"/>
        <v>12967611</v>
      </c>
      <c r="AN13" s="94">
        <v>373186.68</v>
      </c>
      <c r="AO13" s="93"/>
      <c r="AP13" s="93"/>
      <c r="AQ13" s="93">
        <f t="shared" si="4"/>
        <v>13340797.68</v>
      </c>
      <c r="AR13" s="93"/>
      <c r="AS13" s="76">
        <v>13340797.68</v>
      </c>
      <c r="AT13" s="95">
        <f t="shared" si="0"/>
        <v>0</v>
      </c>
    </row>
    <row r="14" spans="1:46" ht="15">
      <c r="A14" s="82">
        <v>612</v>
      </c>
      <c r="B14" s="82" t="s">
        <v>25</v>
      </c>
      <c r="C14" s="83">
        <v>168724</v>
      </c>
      <c r="D14" s="83">
        <v>12169</v>
      </c>
      <c r="F14" s="83">
        <v>311565</v>
      </c>
      <c r="G14" s="83">
        <v>22471</v>
      </c>
      <c r="I14" s="83">
        <v>1258747</v>
      </c>
      <c r="J14" s="83">
        <v>90783</v>
      </c>
      <c r="L14" s="83">
        <v>327054</v>
      </c>
      <c r="M14" s="83">
        <v>23588</v>
      </c>
      <c r="O14" s="83">
        <v>298770</v>
      </c>
      <c r="P14" s="83">
        <v>21548</v>
      </c>
      <c r="S14" s="83">
        <v>0</v>
      </c>
      <c r="T14" s="83">
        <v>0</v>
      </c>
      <c r="V14" s="83">
        <v>10282</v>
      </c>
      <c r="W14" s="83">
        <v>742</v>
      </c>
      <c r="Y14" s="87">
        <f t="shared" si="1"/>
        <v>2375142</v>
      </c>
      <c r="Z14" s="87">
        <f t="shared" si="1"/>
        <v>171301</v>
      </c>
      <c r="AA14" s="93">
        <f t="shared" si="2"/>
        <v>2203841</v>
      </c>
      <c r="AC14" s="83">
        <v>612</v>
      </c>
      <c r="AD14" s="83" t="s">
        <v>25</v>
      </c>
      <c r="AE14" s="83">
        <v>364018</v>
      </c>
      <c r="AG14" s="83">
        <v>612</v>
      </c>
      <c r="AH14" s="83" t="s">
        <v>25</v>
      </c>
      <c r="AI14" s="82">
        <v>368724</v>
      </c>
      <c r="AL14" s="93">
        <f t="shared" si="3"/>
        <v>2199135</v>
      </c>
      <c r="AN14" s="94">
        <v>29704</v>
      </c>
      <c r="AO14" s="93"/>
      <c r="AP14" s="93"/>
      <c r="AQ14" s="93">
        <f t="shared" si="4"/>
        <v>2228839</v>
      </c>
      <c r="AR14" s="93"/>
      <c r="AS14" s="76">
        <v>2228839</v>
      </c>
      <c r="AT14" s="95">
        <f t="shared" si="0"/>
        <v>0</v>
      </c>
    </row>
    <row r="15" spans="1:46" ht="15">
      <c r="A15" s="82">
        <v>613</v>
      </c>
      <c r="B15" s="82" t="s">
        <v>27</v>
      </c>
      <c r="C15" s="83">
        <v>240196</v>
      </c>
      <c r="D15" s="83">
        <v>17946</v>
      </c>
      <c r="F15" s="83">
        <v>320293</v>
      </c>
      <c r="G15" s="83">
        <v>23930</v>
      </c>
      <c r="I15" s="83">
        <v>1238096</v>
      </c>
      <c r="J15" s="83">
        <v>92503</v>
      </c>
      <c r="L15" s="83">
        <v>566143</v>
      </c>
      <c r="M15" s="83">
        <v>42299</v>
      </c>
      <c r="O15" s="83">
        <v>439718</v>
      </c>
      <c r="P15" s="83">
        <v>32853</v>
      </c>
      <c r="S15" s="83">
        <v>0</v>
      </c>
      <c r="T15" s="83">
        <v>0</v>
      </c>
      <c r="V15" s="83">
        <v>0</v>
      </c>
      <c r="W15" s="83">
        <v>0</v>
      </c>
      <c r="Y15" s="87">
        <f t="shared" si="1"/>
        <v>2804446</v>
      </c>
      <c r="Z15" s="87">
        <f t="shared" si="1"/>
        <v>209531</v>
      </c>
      <c r="AA15" s="93">
        <f t="shared" si="2"/>
        <v>2594915</v>
      </c>
      <c r="AC15" s="83">
        <v>613</v>
      </c>
      <c r="AD15" s="83" t="s">
        <v>27</v>
      </c>
      <c r="AE15" s="83">
        <v>429220</v>
      </c>
      <c r="AG15" s="83">
        <v>613</v>
      </c>
      <c r="AH15" s="83" t="s">
        <v>27</v>
      </c>
      <c r="AI15" s="82">
        <v>343818</v>
      </c>
      <c r="AL15" s="93">
        <f t="shared" si="3"/>
        <v>2680317</v>
      </c>
      <c r="AN15" s="94">
        <v>27013</v>
      </c>
      <c r="AO15" s="93"/>
      <c r="AP15" s="93"/>
      <c r="AQ15" s="93">
        <f t="shared" si="4"/>
        <v>2707330</v>
      </c>
      <c r="AR15" s="93"/>
      <c r="AS15" s="76">
        <v>2707330</v>
      </c>
      <c r="AT15" s="95">
        <f t="shared" si="0"/>
        <v>0</v>
      </c>
    </row>
    <row r="16" spans="1:46" ht="15">
      <c r="A16" s="82">
        <v>614</v>
      </c>
      <c r="B16" s="82" t="s">
        <v>29</v>
      </c>
      <c r="C16" s="83">
        <v>88994</v>
      </c>
      <c r="D16" s="83">
        <v>15319</v>
      </c>
      <c r="F16" s="83">
        <v>234548</v>
      </c>
      <c r="G16" s="83">
        <v>40373</v>
      </c>
      <c r="I16" s="83">
        <v>712643</v>
      </c>
      <c r="J16" s="83">
        <v>122667</v>
      </c>
      <c r="L16" s="83">
        <v>170114</v>
      </c>
      <c r="M16" s="83">
        <v>29282</v>
      </c>
      <c r="O16" s="83">
        <v>190068</v>
      </c>
      <c r="P16" s="83">
        <v>32716</v>
      </c>
      <c r="S16" s="83">
        <v>0</v>
      </c>
      <c r="T16" s="83">
        <v>0</v>
      </c>
      <c r="V16" s="83">
        <v>8813</v>
      </c>
      <c r="W16" s="83">
        <v>1517</v>
      </c>
      <c r="Y16" s="87">
        <f t="shared" si="1"/>
        <v>1405180</v>
      </c>
      <c r="Z16" s="87">
        <f t="shared" si="1"/>
        <v>241874</v>
      </c>
      <c r="AA16" s="93">
        <f t="shared" si="2"/>
        <v>1163306</v>
      </c>
      <c r="AC16" s="83">
        <v>614</v>
      </c>
      <c r="AD16" s="83" t="s">
        <v>29</v>
      </c>
      <c r="AE16" s="83">
        <v>190383</v>
      </c>
      <c r="AG16" s="83">
        <v>614</v>
      </c>
      <c r="AH16" s="83" t="s">
        <v>29</v>
      </c>
      <c r="AI16" s="82">
        <v>180467</v>
      </c>
      <c r="AL16" s="93">
        <f t="shared" si="3"/>
        <v>1173222</v>
      </c>
      <c r="AN16" s="94">
        <v>54415</v>
      </c>
      <c r="AO16" s="93"/>
      <c r="AP16" s="93"/>
      <c r="AQ16" s="93">
        <f t="shared" si="4"/>
        <v>1227637</v>
      </c>
      <c r="AR16" s="93"/>
      <c r="AS16" s="76">
        <v>1227637</v>
      </c>
      <c r="AT16" s="95">
        <f t="shared" si="0"/>
        <v>0</v>
      </c>
    </row>
    <row r="17" spans="1:46" ht="15">
      <c r="A17" s="82">
        <v>615</v>
      </c>
      <c r="B17" s="82" t="s">
        <v>31</v>
      </c>
      <c r="C17" s="83">
        <v>24613</v>
      </c>
      <c r="D17" s="83">
        <v>3886</v>
      </c>
      <c r="F17" s="83">
        <v>138778</v>
      </c>
      <c r="G17" s="83">
        <v>21911</v>
      </c>
      <c r="I17" s="83">
        <v>1381094</v>
      </c>
      <c r="J17" s="83">
        <v>218058</v>
      </c>
      <c r="L17" s="83">
        <v>1574356</v>
      </c>
      <c r="M17" s="83">
        <v>248572</v>
      </c>
      <c r="O17" s="83">
        <v>787501</v>
      </c>
      <c r="P17" s="83">
        <v>124337</v>
      </c>
      <c r="S17" s="83">
        <v>1232</v>
      </c>
      <c r="T17" s="83">
        <v>195</v>
      </c>
      <c r="V17" s="83">
        <v>7834</v>
      </c>
      <c r="W17" s="83">
        <v>1237</v>
      </c>
      <c r="Y17" s="87">
        <f t="shared" si="1"/>
        <v>3915408</v>
      </c>
      <c r="Z17" s="87">
        <f t="shared" si="1"/>
        <v>618196</v>
      </c>
      <c r="AA17" s="93">
        <f t="shared" si="2"/>
        <v>3297212</v>
      </c>
      <c r="AC17" s="83">
        <v>615</v>
      </c>
      <c r="AD17" s="83" t="s">
        <v>31</v>
      </c>
      <c r="AE17" s="83">
        <v>542352</v>
      </c>
      <c r="AG17" s="83">
        <v>615</v>
      </c>
      <c r="AH17" s="83" t="s">
        <v>31</v>
      </c>
      <c r="AI17" s="82">
        <v>401275</v>
      </c>
      <c r="AL17" s="93">
        <f t="shared" si="3"/>
        <v>3438289</v>
      </c>
      <c r="AN17" s="94">
        <v>96567</v>
      </c>
      <c r="AO17" s="93"/>
      <c r="AP17" s="93"/>
      <c r="AQ17" s="93">
        <f t="shared" si="4"/>
        <v>3534856</v>
      </c>
      <c r="AR17" s="93"/>
      <c r="AS17" s="76">
        <v>3534856</v>
      </c>
      <c r="AT17" s="95">
        <f t="shared" si="0"/>
        <v>0</v>
      </c>
    </row>
    <row r="18" spans="1:46" ht="15">
      <c r="A18" s="82">
        <v>616</v>
      </c>
      <c r="B18" s="82" t="s">
        <v>33</v>
      </c>
      <c r="C18" s="83">
        <v>137385</v>
      </c>
      <c r="D18" s="83">
        <v>21694</v>
      </c>
      <c r="F18" s="83">
        <v>685260</v>
      </c>
      <c r="G18" s="83">
        <v>108206</v>
      </c>
      <c r="I18" s="83">
        <v>3757882</v>
      </c>
      <c r="J18" s="83">
        <v>593388</v>
      </c>
      <c r="L18" s="83">
        <v>1467802</v>
      </c>
      <c r="M18" s="83">
        <v>231773</v>
      </c>
      <c r="O18" s="83">
        <v>937323</v>
      </c>
      <c r="P18" s="83">
        <v>148008</v>
      </c>
      <c r="S18" s="83">
        <v>1642</v>
      </c>
      <c r="T18" s="83">
        <v>259</v>
      </c>
      <c r="V18" s="83">
        <v>17625</v>
      </c>
      <c r="W18" s="83">
        <v>2783</v>
      </c>
      <c r="Y18" s="87">
        <f t="shared" si="1"/>
        <v>7004919</v>
      </c>
      <c r="Z18" s="87">
        <f t="shared" si="1"/>
        <v>1106111</v>
      </c>
      <c r="AA18" s="93">
        <f t="shared" si="2"/>
        <v>5898808</v>
      </c>
      <c r="AC18" s="83">
        <v>616</v>
      </c>
      <c r="AD18" s="83" t="s">
        <v>33</v>
      </c>
      <c r="AE18" s="83">
        <v>973644</v>
      </c>
      <c r="AG18" s="83">
        <v>616</v>
      </c>
      <c r="AH18" s="83" t="s">
        <v>33</v>
      </c>
      <c r="AI18" s="82">
        <v>937821</v>
      </c>
      <c r="AL18" s="93">
        <f t="shared" si="3"/>
        <v>5934631</v>
      </c>
      <c r="AN18" s="94">
        <v>133083</v>
      </c>
      <c r="AO18" s="94">
        <v>64270</v>
      </c>
      <c r="AP18" s="94">
        <v>18000</v>
      </c>
      <c r="AQ18" s="93">
        <f t="shared" si="4"/>
        <v>6149984</v>
      </c>
      <c r="AR18" s="94"/>
      <c r="AS18" s="76">
        <v>6149984</v>
      </c>
      <c r="AT18" s="95">
        <f t="shared" si="0"/>
        <v>0</v>
      </c>
    </row>
    <row r="19" spans="1:46" ht="15">
      <c r="A19" s="82">
        <v>617</v>
      </c>
      <c r="B19" s="82" t="s">
        <v>35</v>
      </c>
      <c r="C19" s="83">
        <v>263553</v>
      </c>
      <c r="D19" s="83">
        <v>81660</v>
      </c>
      <c r="F19" s="83">
        <v>267239</v>
      </c>
      <c r="G19" s="83">
        <v>82803</v>
      </c>
      <c r="I19" s="83">
        <v>1378361</v>
      </c>
      <c r="J19" s="83">
        <v>427078</v>
      </c>
      <c r="L19" s="83">
        <v>245919</v>
      </c>
      <c r="M19" s="83">
        <v>76197</v>
      </c>
      <c r="O19" s="83">
        <v>329656</v>
      </c>
      <c r="P19" s="83">
        <v>102142</v>
      </c>
      <c r="S19" s="83">
        <v>0</v>
      </c>
      <c r="T19" s="83">
        <v>0</v>
      </c>
      <c r="V19" s="83">
        <v>0</v>
      </c>
      <c r="W19" s="83">
        <v>0</v>
      </c>
      <c r="Y19" s="87">
        <f t="shared" si="1"/>
        <v>2484728</v>
      </c>
      <c r="Z19" s="87">
        <f t="shared" si="1"/>
        <v>769880</v>
      </c>
      <c r="AA19" s="93">
        <f t="shared" si="2"/>
        <v>1714848</v>
      </c>
      <c r="AC19" s="83">
        <v>617</v>
      </c>
      <c r="AD19" s="83" t="s">
        <v>35</v>
      </c>
      <c r="AE19" s="83">
        <v>282336</v>
      </c>
      <c r="AG19" s="83">
        <v>617</v>
      </c>
      <c r="AH19" s="83" t="s">
        <v>35</v>
      </c>
      <c r="AI19" s="82">
        <v>241883</v>
      </c>
      <c r="AL19" s="93">
        <f t="shared" si="3"/>
        <v>1755301</v>
      </c>
      <c r="AN19" s="94">
        <v>65368</v>
      </c>
      <c r="AO19" s="93"/>
      <c r="AP19" s="93"/>
      <c r="AQ19" s="93">
        <f t="shared" si="4"/>
        <v>1820669</v>
      </c>
      <c r="AR19" s="93"/>
      <c r="AS19" s="76">
        <v>2062552</v>
      </c>
      <c r="AT19" s="95">
        <f t="shared" si="0"/>
        <v>241883</v>
      </c>
    </row>
    <row r="20" spans="1:46" ht="15">
      <c r="A20" s="82">
        <v>618</v>
      </c>
      <c r="B20" s="82" t="s">
        <v>37</v>
      </c>
      <c r="C20" s="83">
        <v>71991</v>
      </c>
      <c r="D20" s="83">
        <v>12269</v>
      </c>
      <c r="F20" s="83">
        <v>144907</v>
      </c>
      <c r="G20" s="83">
        <v>24696</v>
      </c>
      <c r="I20" s="83">
        <v>1320893</v>
      </c>
      <c r="J20" s="83">
        <v>225118</v>
      </c>
      <c r="L20" s="83">
        <v>693715</v>
      </c>
      <c r="M20" s="83">
        <v>118229</v>
      </c>
      <c r="O20" s="83">
        <v>277863</v>
      </c>
      <c r="P20" s="83">
        <v>47356</v>
      </c>
      <c r="S20" s="83">
        <v>411</v>
      </c>
      <c r="T20" s="83">
        <v>70</v>
      </c>
      <c r="V20" s="83">
        <v>6854</v>
      </c>
      <c r="W20" s="83">
        <v>1168</v>
      </c>
      <c r="Y20" s="87">
        <f t="shared" si="1"/>
        <v>2516634</v>
      </c>
      <c r="Z20" s="87">
        <f t="shared" si="1"/>
        <v>428906</v>
      </c>
      <c r="AA20" s="93">
        <f t="shared" si="2"/>
        <v>2087728</v>
      </c>
      <c r="AC20" s="83">
        <v>618</v>
      </c>
      <c r="AD20" s="83" t="s">
        <v>37</v>
      </c>
      <c r="AE20" s="83">
        <v>343818</v>
      </c>
      <c r="AG20" s="83">
        <v>618</v>
      </c>
      <c r="AH20" s="83" t="s">
        <v>37</v>
      </c>
      <c r="AI20" s="82">
        <v>297500</v>
      </c>
      <c r="AL20" s="93">
        <f t="shared" si="3"/>
        <v>2134046</v>
      </c>
      <c r="AN20" s="94">
        <v>120294.07</v>
      </c>
      <c r="AO20" s="93"/>
      <c r="AP20" s="93"/>
      <c r="AQ20" s="93">
        <f t="shared" si="4"/>
        <v>2254340.07</v>
      </c>
      <c r="AR20" s="93"/>
      <c r="AS20" s="76">
        <v>2254340.07</v>
      </c>
      <c r="AT20" s="95">
        <f t="shared" si="0"/>
        <v>0</v>
      </c>
    </row>
    <row r="21" spans="1:46" ht="15">
      <c r="A21" s="82">
        <v>619</v>
      </c>
      <c r="B21" s="82" t="s">
        <v>39</v>
      </c>
      <c r="C21" s="83">
        <v>7910</v>
      </c>
      <c r="D21" s="83">
        <v>1647</v>
      </c>
      <c r="F21" s="83">
        <v>162368</v>
      </c>
      <c r="G21" s="83">
        <v>33812</v>
      </c>
      <c r="I21" s="83">
        <v>99503</v>
      </c>
      <c r="J21" s="83">
        <v>20721</v>
      </c>
      <c r="L21" s="83">
        <v>41571</v>
      </c>
      <c r="M21" s="83">
        <v>8657</v>
      </c>
      <c r="O21" s="83">
        <v>153585</v>
      </c>
      <c r="P21" s="83">
        <v>31983</v>
      </c>
      <c r="S21" s="83">
        <v>0</v>
      </c>
      <c r="T21" s="83">
        <v>0</v>
      </c>
      <c r="V21" s="83">
        <v>0</v>
      </c>
      <c r="W21" s="83">
        <v>0</v>
      </c>
      <c r="Y21" s="87">
        <f t="shared" si="1"/>
        <v>464937</v>
      </c>
      <c r="Z21" s="87">
        <f t="shared" si="1"/>
        <v>96820</v>
      </c>
      <c r="AA21" s="93">
        <f t="shared" si="2"/>
        <v>368117</v>
      </c>
      <c r="AC21" s="83">
        <v>619</v>
      </c>
      <c r="AD21" s="83" t="s">
        <v>39</v>
      </c>
      <c r="AE21" s="83">
        <v>58928</v>
      </c>
      <c r="AG21" s="83">
        <v>619</v>
      </c>
      <c r="AH21" s="83" t="s">
        <v>39</v>
      </c>
      <c r="AI21" s="82">
        <v>65446</v>
      </c>
      <c r="AL21" s="93">
        <f t="shared" si="3"/>
        <v>361599</v>
      </c>
      <c r="AN21" s="94">
        <v>8095.74</v>
      </c>
      <c r="AO21" s="93"/>
      <c r="AP21" s="93"/>
      <c r="AQ21" s="93">
        <f t="shared" si="4"/>
        <v>369694.74</v>
      </c>
      <c r="AR21" s="93"/>
      <c r="AS21" s="76">
        <v>369694.74</v>
      </c>
      <c r="AT21" s="95">
        <f t="shared" si="0"/>
        <v>0</v>
      </c>
    </row>
    <row r="22" spans="1:46" ht="15">
      <c r="A22" s="82">
        <v>620</v>
      </c>
      <c r="B22" s="82" t="s">
        <v>41</v>
      </c>
      <c r="C22" s="83">
        <v>785748</v>
      </c>
      <c r="D22" s="83">
        <v>119359</v>
      </c>
      <c r="F22" s="83">
        <v>873643</v>
      </c>
      <c r="G22" s="83">
        <v>132711</v>
      </c>
      <c r="I22" s="83">
        <v>3555624</v>
      </c>
      <c r="J22" s="83">
        <v>540119</v>
      </c>
      <c r="L22" s="83">
        <v>192334</v>
      </c>
      <c r="M22" s="83">
        <v>29217</v>
      </c>
      <c r="O22" s="83">
        <v>195512</v>
      </c>
      <c r="P22" s="83">
        <v>29699</v>
      </c>
      <c r="S22" s="83">
        <v>8887</v>
      </c>
      <c r="T22" s="83">
        <v>1350</v>
      </c>
      <c r="V22" s="83">
        <v>19094</v>
      </c>
      <c r="W22" s="83">
        <v>2900</v>
      </c>
      <c r="Y22" s="87">
        <f t="shared" si="1"/>
        <v>5630842</v>
      </c>
      <c r="Z22" s="87">
        <f t="shared" si="1"/>
        <v>855355</v>
      </c>
      <c r="AA22" s="93">
        <f t="shared" si="2"/>
        <v>4775487</v>
      </c>
      <c r="AC22" s="83">
        <v>620</v>
      </c>
      <c r="AD22" s="83" t="s">
        <v>41</v>
      </c>
      <c r="AE22" s="83">
        <v>790173</v>
      </c>
      <c r="AG22" s="83">
        <v>620</v>
      </c>
      <c r="AH22" s="83" t="s">
        <v>41</v>
      </c>
      <c r="AI22" s="82">
        <v>665246</v>
      </c>
      <c r="AL22" s="93">
        <f t="shared" si="3"/>
        <v>4900414</v>
      </c>
      <c r="AN22" s="94">
        <v>242499.79</v>
      </c>
      <c r="AO22" s="93"/>
      <c r="AP22" s="93"/>
      <c r="AQ22" s="93">
        <f t="shared" si="4"/>
        <v>5142913.79</v>
      </c>
      <c r="AR22" s="93"/>
      <c r="AS22" s="76">
        <v>5142913.79</v>
      </c>
      <c r="AT22" s="95">
        <f t="shared" si="0"/>
        <v>0</v>
      </c>
    </row>
    <row r="23" spans="1:46" ht="15">
      <c r="A23" s="82">
        <v>621</v>
      </c>
      <c r="B23" s="82" t="s">
        <v>43</v>
      </c>
      <c r="C23" s="83">
        <v>124599</v>
      </c>
      <c r="D23" s="83">
        <v>11532</v>
      </c>
      <c r="F23" s="83">
        <v>140540</v>
      </c>
      <c r="G23" s="83">
        <v>13007</v>
      </c>
      <c r="I23" s="83">
        <v>823462</v>
      </c>
      <c r="J23" s="83">
        <v>76213</v>
      </c>
      <c r="L23" s="83">
        <v>218383</v>
      </c>
      <c r="M23" s="83">
        <v>20212</v>
      </c>
      <c r="O23" s="83">
        <v>169602</v>
      </c>
      <c r="P23" s="83">
        <v>15697</v>
      </c>
      <c r="S23" s="83">
        <v>0</v>
      </c>
      <c r="T23" s="83">
        <v>0</v>
      </c>
      <c r="V23" s="83">
        <v>490</v>
      </c>
      <c r="W23" s="83">
        <v>45</v>
      </c>
      <c r="Y23" s="87">
        <f t="shared" si="1"/>
        <v>1477076</v>
      </c>
      <c r="Z23" s="87">
        <f t="shared" si="1"/>
        <v>136706</v>
      </c>
      <c r="AA23" s="93">
        <f t="shared" si="2"/>
        <v>1340370</v>
      </c>
      <c r="AC23" s="83">
        <v>621</v>
      </c>
      <c r="AD23" s="83" t="s">
        <v>43</v>
      </c>
      <c r="AE23" s="83">
        <v>221554</v>
      </c>
      <c r="AG23" s="83">
        <v>621</v>
      </c>
      <c r="AH23" s="83" t="s">
        <v>43</v>
      </c>
      <c r="AI23" s="82">
        <v>200840</v>
      </c>
      <c r="AL23" s="93">
        <f t="shared" si="3"/>
        <v>1361084</v>
      </c>
      <c r="AN23" s="94">
        <v>22503</v>
      </c>
      <c r="AO23" s="93"/>
      <c r="AP23" s="93"/>
      <c r="AQ23" s="93">
        <f t="shared" si="4"/>
        <v>1383587</v>
      </c>
      <c r="AR23" s="93"/>
      <c r="AS23" s="76">
        <v>1383587</v>
      </c>
      <c r="AT23" s="95">
        <f t="shared" si="0"/>
        <v>0</v>
      </c>
    </row>
    <row r="24" spans="1:46" ht="15">
      <c r="A24" s="82">
        <v>622</v>
      </c>
      <c r="B24" s="82" t="s">
        <v>45</v>
      </c>
      <c r="C24" s="83">
        <v>642063</v>
      </c>
      <c r="D24" s="83">
        <v>79607</v>
      </c>
      <c r="F24" s="83">
        <v>626624</v>
      </c>
      <c r="G24" s="83">
        <v>77693</v>
      </c>
      <c r="I24" s="83">
        <v>6877038</v>
      </c>
      <c r="J24" s="83">
        <v>852657</v>
      </c>
      <c r="L24" s="83">
        <v>2380310</v>
      </c>
      <c r="M24" s="83">
        <v>295125</v>
      </c>
      <c r="O24" s="83">
        <v>2025614</v>
      </c>
      <c r="P24" s="83">
        <v>251148</v>
      </c>
      <c r="S24" s="83">
        <v>20118</v>
      </c>
      <c r="T24" s="83">
        <v>2494</v>
      </c>
      <c r="V24" s="83">
        <v>31334</v>
      </c>
      <c r="W24" s="83">
        <v>3885</v>
      </c>
      <c r="Y24" s="87">
        <f t="shared" si="1"/>
        <v>12603101</v>
      </c>
      <c r="Z24" s="87">
        <f t="shared" si="1"/>
        <v>1562609</v>
      </c>
      <c r="AA24" s="93">
        <f t="shared" si="2"/>
        <v>11040492</v>
      </c>
      <c r="AC24" s="83">
        <v>622</v>
      </c>
      <c r="AD24" s="83" t="s">
        <v>45</v>
      </c>
      <c r="AE24" s="83">
        <v>1818129</v>
      </c>
      <c r="AG24" s="83">
        <v>622</v>
      </c>
      <c r="AH24" s="83" t="s">
        <v>45</v>
      </c>
      <c r="AI24" s="82">
        <v>1544743</v>
      </c>
      <c r="AL24" s="93">
        <f t="shared" si="3"/>
        <v>11313878</v>
      </c>
      <c r="AN24" s="94">
        <v>281591</v>
      </c>
      <c r="AO24" s="93"/>
      <c r="AP24" s="93"/>
      <c r="AQ24" s="93">
        <f t="shared" si="4"/>
        <v>11595469</v>
      </c>
      <c r="AR24" s="93"/>
      <c r="AS24" s="76">
        <v>11560588</v>
      </c>
      <c r="AT24" s="95">
        <f t="shared" si="0"/>
        <v>-34881</v>
      </c>
    </row>
    <row r="25" spans="1:46" ht="15">
      <c r="A25" s="82">
        <v>623</v>
      </c>
      <c r="B25" s="82" t="s">
        <v>47</v>
      </c>
      <c r="C25" s="83">
        <v>1707190</v>
      </c>
      <c r="D25" s="83">
        <v>217330</v>
      </c>
      <c r="F25" s="83">
        <v>534494</v>
      </c>
      <c r="G25" s="83">
        <v>68043</v>
      </c>
      <c r="I25" s="83">
        <v>6180826</v>
      </c>
      <c r="J25" s="83">
        <v>786836</v>
      </c>
      <c r="L25" s="83">
        <v>1458705</v>
      </c>
      <c r="M25" s="83">
        <v>185697</v>
      </c>
      <c r="O25" s="83">
        <v>1043050</v>
      </c>
      <c r="P25" s="83">
        <v>132783</v>
      </c>
      <c r="S25" s="83">
        <v>26094</v>
      </c>
      <c r="T25" s="83">
        <v>3322</v>
      </c>
      <c r="V25" s="83">
        <v>10282</v>
      </c>
      <c r="W25" s="83">
        <v>1309</v>
      </c>
      <c r="Y25" s="87">
        <f t="shared" si="1"/>
        <v>10960641</v>
      </c>
      <c r="Z25" s="87">
        <f t="shared" si="1"/>
        <v>1395320</v>
      </c>
      <c r="AA25" s="93">
        <f t="shared" si="2"/>
        <v>9565321</v>
      </c>
      <c r="AC25" s="83">
        <v>623</v>
      </c>
      <c r="AD25" s="83" t="s">
        <v>47</v>
      </c>
      <c r="AE25" s="83">
        <v>1579600</v>
      </c>
      <c r="AG25" s="83">
        <v>623</v>
      </c>
      <c r="AH25" s="83" t="s">
        <v>47</v>
      </c>
      <c r="AI25" s="82">
        <v>1450322</v>
      </c>
      <c r="AL25" s="93">
        <f t="shared" si="3"/>
        <v>9694599</v>
      </c>
      <c r="AN25" s="94">
        <v>202574</v>
      </c>
      <c r="AO25" s="94">
        <v>120137</v>
      </c>
      <c r="AP25" s="94">
        <v>33000</v>
      </c>
      <c r="AQ25" s="93">
        <f t="shared" si="4"/>
        <v>10050310</v>
      </c>
      <c r="AR25" s="94"/>
      <c r="AS25" s="76">
        <v>10044485</v>
      </c>
      <c r="AT25" s="95">
        <f t="shared" si="0"/>
        <v>-5825</v>
      </c>
    </row>
    <row r="26" spans="1:46" ht="15">
      <c r="A26" s="82">
        <v>624</v>
      </c>
      <c r="B26" s="82" t="s">
        <v>49</v>
      </c>
      <c r="C26" s="83">
        <v>18129</v>
      </c>
      <c r="D26" s="83">
        <v>2920</v>
      </c>
      <c r="F26" s="83">
        <v>87763</v>
      </c>
      <c r="G26" s="83">
        <v>14137</v>
      </c>
      <c r="I26" s="83">
        <v>342730</v>
      </c>
      <c r="J26" s="83">
        <v>55207</v>
      </c>
      <c r="L26" s="83">
        <v>23851</v>
      </c>
      <c r="M26" s="83">
        <v>3842</v>
      </c>
      <c r="O26" s="83">
        <v>110857</v>
      </c>
      <c r="P26" s="83">
        <v>17857</v>
      </c>
      <c r="S26" s="83">
        <v>0</v>
      </c>
      <c r="T26" s="83">
        <v>0</v>
      </c>
      <c r="V26" s="83">
        <v>490</v>
      </c>
      <c r="W26" s="83">
        <v>79</v>
      </c>
      <c r="Y26" s="87">
        <f t="shared" si="1"/>
        <v>583820</v>
      </c>
      <c r="Z26" s="87">
        <f t="shared" si="1"/>
        <v>94042</v>
      </c>
      <c r="AA26" s="93">
        <f t="shared" si="2"/>
        <v>489778</v>
      </c>
      <c r="AC26" s="83">
        <v>624</v>
      </c>
      <c r="AD26" s="83" t="s">
        <v>49</v>
      </c>
      <c r="AE26" s="83">
        <v>80379</v>
      </c>
      <c r="AG26" s="83">
        <v>624</v>
      </c>
      <c r="AH26" s="83" t="s">
        <v>49</v>
      </c>
      <c r="AI26" s="82">
        <v>78754</v>
      </c>
      <c r="AL26" s="93">
        <f t="shared" si="3"/>
        <v>491403</v>
      </c>
      <c r="AN26" s="94">
        <v>27909</v>
      </c>
      <c r="AO26" s="93"/>
      <c r="AP26" s="93"/>
      <c r="AQ26" s="93">
        <f t="shared" si="4"/>
        <v>519312</v>
      </c>
      <c r="AR26" s="93"/>
      <c r="AS26" s="76">
        <v>519312</v>
      </c>
      <c r="AT26" s="95">
        <f t="shared" si="0"/>
        <v>0</v>
      </c>
    </row>
    <row r="27" spans="1:46" ht="15">
      <c r="A27" s="82">
        <v>625</v>
      </c>
      <c r="B27" s="82" t="s">
        <v>51</v>
      </c>
      <c r="C27" s="83">
        <v>6857462</v>
      </c>
      <c r="D27" s="83">
        <v>2254385</v>
      </c>
      <c r="F27" s="83">
        <v>2115118</v>
      </c>
      <c r="G27" s="83">
        <v>695343</v>
      </c>
      <c r="I27" s="83">
        <v>15825243</v>
      </c>
      <c r="J27" s="83">
        <v>5202535</v>
      </c>
      <c r="L27" s="83">
        <v>3346208</v>
      </c>
      <c r="M27" s="83">
        <v>1100063</v>
      </c>
      <c r="O27" s="83">
        <v>1888761</v>
      </c>
      <c r="P27" s="83">
        <v>620929</v>
      </c>
      <c r="S27" s="83">
        <v>13028</v>
      </c>
      <c r="T27" s="83">
        <v>4283</v>
      </c>
      <c r="V27" s="83">
        <v>24480</v>
      </c>
      <c r="W27" s="83">
        <v>8048</v>
      </c>
      <c r="Y27" s="87">
        <f t="shared" si="1"/>
        <v>30070300</v>
      </c>
      <c r="Z27" s="87">
        <f t="shared" si="1"/>
        <v>9885586</v>
      </c>
      <c r="AA27" s="93">
        <f t="shared" si="2"/>
        <v>20184714</v>
      </c>
      <c r="AC27" s="83">
        <v>625</v>
      </c>
      <c r="AD27" s="83" t="s">
        <v>51</v>
      </c>
      <c r="AE27" s="83">
        <v>3321797</v>
      </c>
      <c r="AG27" s="83">
        <v>625</v>
      </c>
      <c r="AH27" s="83" t="s">
        <v>51</v>
      </c>
      <c r="AI27" s="82">
        <v>3002020</v>
      </c>
      <c r="AL27" s="93">
        <f t="shared" si="3"/>
        <v>20504491</v>
      </c>
      <c r="AN27" s="94">
        <v>599914.69</v>
      </c>
      <c r="AO27" s="93"/>
      <c r="AP27" s="94">
        <v>24681.34</v>
      </c>
      <c r="AQ27" s="93">
        <f t="shared" si="4"/>
        <v>21129087.03</v>
      </c>
      <c r="AR27" s="93"/>
      <c r="AS27" s="76">
        <v>30527553.98</v>
      </c>
      <c r="AT27" s="95">
        <f t="shared" si="0"/>
        <v>9398466.95</v>
      </c>
    </row>
    <row r="28" spans="1:46" ht="15">
      <c r="A28" s="82">
        <v>626</v>
      </c>
      <c r="B28" s="82" t="s">
        <v>53</v>
      </c>
      <c r="C28" s="83">
        <v>16661</v>
      </c>
      <c r="D28" s="83">
        <v>966</v>
      </c>
      <c r="F28" s="83">
        <v>60409</v>
      </c>
      <c r="G28" s="83">
        <v>3503</v>
      </c>
      <c r="I28" s="83">
        <v>301511</v>
      </c>
      <c r="J28" s="83">
        <v>17485</v>
      </c>
      <c r="L28" s="83">
        <v>131413</v>
      </c>
      <c r="M28" s="83">
        <v>7621</v>
      </c>
      <c r="O28" s="83">
        <v>59528</v>
      </c>
      <c r="P28" s="83">
        <v>3452</v>
      </c>
      <c r="S28" s="83">
        <v>0</v>
      </c>
      <c r="T28" s="83">
        <v>0</v>
      </c>
      <c r="V28" s="83">
        <v>1469</v>
      </c>
      <c r="W28" s="83">
        <v>85</v>
      </c>
      <c r="Y28" s="87">
        <f t="shared" si="1"/>
        <v>570991</v>
      </c>
      <c r="Z28" s="87">
        <f t="shared" si="1"/>
        <v>33112</v>
      </c>
      <c r="AA28" s="93">
        <f t="shared" si="2"/>
        <v>537879</v>
      </c>
      <c r="AC28" s="83">
        <v>626</v>
      </c>
      <c r="AD28" s="83" t="s">
        <v>53</v>
      </c>
      <c r="AE28" s="83">
        <v>88625</v>
      </c>
      <c r="AG28" s="83">
        <v>626</v>
      </c>
      <c r="AH28" s="83" t="s">
        <v>53</v>
      </c>
      <c r="AI28" s="82">
        <v>82186</v>
      </c>
      <c r="AL28" s="93">
        <f t="shared" si="3"/>
        <v>544318</v>
      </c>
      <c r="AN28" s="94">
        <v>26992</v>
      </c>
      <c r="AO28" s="93"/>
      <c r="AP28" s="93"/>
      <c r="AQ28" s="93">
        <f t="shared" si="4"/>
        <v>571310</v>
      </c>
      <c r="AR28" s="93"/>
      <c r="AS28" s="76">
        <v>568186</v>
      </c>
      <c r="AT28" s="95">
        <f t="shared" si="0"/>
        <v>-3124</v>
      </c>
    </row>
    <row r="29" spans="1:46" ht="15">
      <c r="A29" s="82">
        <v>627</v>
      </c>
      <c r="B29" s="82" t="s">
        <v>55</v>
      </c>
      <c r="C29" s="83">
        <v>62956</v>
      </c>
      <c r="D29" s="83">
        <v>8252</v>
      </c>
      <c r="F29" s="83">
        <v>239428</v>
      </c>
      <c r="G29" s="83">
        <v>31381</v>
      </c>
      <c r="I29" s="83">
        <v>1615054</v>
      </c>
      <c r="J29" s="83">
        <v>211682</v>
      </c>
      <c r="L29" s="83">
        <v>520570</v>
      </c>
      <c r="M29" s="83">
        <v>68230</v>
      </c>
      <c r="O29" s="83">
        <v>100838</v>
      </c>
      <c r="P29" s="83">
        <v>13217</v>
      </c>
      <c r="S29" s="83">
        <v>0</v>
      </c>
      <c r="T29" s="83">
        <v>0</v>
      </c>
      <c r="V29" s="83">
        <v>17136</v>
      </c>
      <c r="W29" s="83">
        <v>2246</v>
      </c>
      <c r="Y29" s="87">
        <f t="shared" si="1"/>
        <v>2555982</v>
      </c>
      <c r="Z29" s="87">
        <f t="shared" si="1"/>
        <v>335008</v>
      </c>
      <c r="AA29" s="93">
        <f t="shared" si="2"/>
        <v>2220974</v>
      </c>
      <c r="AC29" s="83">
        <v>627</v>
      </c>
      <c r="AD29" s="83" t="s">
        <v>55</v>
      </c>
      <c r="AE29" s="83">
        <v>365579</v>
      </c>
      <c r="AG29" s="83">
        <v>627</v>
      </c>
      <c r="AH29" s="83" t="s">
        <v>55</v>
      </c>
      <c r="AI29" s="82">
        <v>356271</v>
      </c>
      <c r="AL29" s="93">
        <f t="shared" si="3"/>
        <v>2230282</v>
      </c>
      <c r="AN29" s="94">
        <v>26992</v>
      </c>
      <c r="AO29" s="93"/>
      <c r="AP29" s="93"/>
      <c r="AQ29" s="93">
        <f t="shared" si="4"/>
        <v>2257274</v>
      </c>
      <c r="AR29" s="93"/>
      <c r="AS29" s="76">
        <v>2257274</v>
      </c>
      <c r="AT29" s="95">
        <f t="shared" si="0"/>
        <v>0</v>
      </c>
    </row>
    <row r="30" spans="1:46" ht="15">
      <c r="A30" s="82">
        <v>628</v>
      </c>
      <c r="B30" s="82" t="s">
        <v>57</v>
      </c>
      <c r="C30" s="83">
        <v>3458405</v>
      </c>
      <c r="D30" s="83">
        <v>676318</v>
      </c>
      <c r="F30" s="83">
        <v>914283</v>
      </c>
      <c r="G30" s="83">
        <v>178795</v>
      </c>
      <c r="I30" s="83">
        <v>15187953</v>
      </c>
      <c r="J30" s="83">
        <v>2970124</v>
      </c>
      <c r="L30" s="83">
        <v>6010560</v>
      </c>
      <c r="M30" s="83">
        <v>1175412</v>
      </c>
      <c r="O30" s="83">
        <v>738364</v>
      </c>
      <c r="P30" s="83">
        <v>144393</v>
      </c>
      <c r="S30" s="83">
        <v>57201</v>
      </c>
      <c r="T30" s="83">
        <v>11186</v>
      </c>
      <c r="V30" s="83">
        <v>91554</v>
      </c>
      <c r="W30" s="83">
        <v>17904</v>
      </c>
      <c r="Y30" s="87">
        <f t="shared" si="1"/>
        <v>26458320</v>
      </c>
      <c r="Z30" s="87">
        <f t="shared" si="1"/>
        <v>5174132</v>
      </c>
      <c r="AA30" s="93">
        <f t="shared" si="2"/>
        <v>21284188</v>
      </c>
      <c r="AC30" s="83">
        <v>628</v>
      </c>
      <c r="AD30" s="83" t="s">
        <v>57</v>
      </c>
      <c r="AE30" s="83">
        <v>3516936</v>
      </c>
      <c r="AG30" s="83">
        <v>628</v>
      </c>
      <c r="AH30" s="83" t="s">
        <v>57</v>
      </c>
      <c r="AI30" s="82">
        <v>3282464</v>
      </c>
      <c r="AL30" s="93">
        <f t="shared" si="3"/>
        <v>21518660</v>
      </c>
      <c r="AN30" s="94">
        <v>946390</v>
      </c>
      <c r="AO30" s="93"/>
      <c r="AP30" s="93"/>
      <c r="AQ30" s="93">
        <f t="shared" si="4"/>
        <v>22465050</v>
      </c>
      <c r="AR30" s="93"/>
      <c r="AS30" s="76">
        <v>22230578</v>
      </c>
      <c r="AT30" s="95">
        <f t="shared" si="0"/>
        <v>-234472</v>
      </c>
    </row>
    <row r="31" spans="1:46" ht="15">
      <c r="A31" s="82">
        <v>629</v>
      </c>
      <c r="B31" s="82" t="s">
        <v>59</v>
      </c>
      <c r="C31" s="83">
        <v>1007057</v>
      </c>
      <c r="D31" s="83">
        <v>239837</v>
      </c>
      <c r="F31" s="83">
        <v>1216909</v>
      </c>
      <c r="G31" s="83">
        <v>289814</v>
      </c>
      <c r="I31" s="83">
        <v>6584814</v>
      </c>
      <c r="J31" s="83">
        <v>1568214</v>
      </c>
      <c r="L31" s="83">
        <v>1106712</v>
      </c>
      <c r="M31" s="83">
        <v>263570</v>
      </c>
      <c r="O31" s="83">
        <v>724811</v>
      </c>
      <c r="P31" s="83">
        <v>172618</v>
      </c>
      <c r="S31" s="83">
        <v>0</v>
      </c>
      <c r="T31" s="83">
        <v>0</v>
      </c>
      <c r="V31" s="83">
        <v>94982</v>
      </c>
      <c r="W31" s="83">
        <v>22621</v>
      </c>
      <c r="Y31" s="87">
        <f t="shared" si="1"/>
        <v>10735285</v>
      </c>
      <c r="Z31" s="87">
        <f t="shared" si="1"/>
        <v>2556674</v>
      </c>
      <c r="AA31" s="93">
        <f t="shared" si="2"/>
        <v>8178611</v>
      </c>
      <c r="AC31" s="83">
        <v>629</v>
      </c>
      <c r="AD31" s="83" t="s">
        <v>59</v>
      </c>
      <c r="AE31" s="83">
        <v>1338320</v>
      </c>
      <c r="AG31" s="83">
        <v>629</v>
      </c>
      <c r="AH31" s="83" t="s">
        <v>59</v>
      </c>
      <c r="AI31" s="82">
        <v>1253731</v>
      </c>
      <c r="AL31" s="93">
        <f t="shared" si="3"/>
        <v>8263200</v>
      </c>
      <c r="AN31" s="94">
        <v>153963</v>
      </c>
      <c r="AO31" s="94">
        <v>47948</v>
      </c>
      <c r="AP31" s="94">
        <v>14000</v>
      </c>
      <c r="AQ31" s="93">
        <f t="shared" si="4"/>
        <v>8479111</v>
      </c>
      <c r="AR31" s="94"/>
      <c r="AS31" s="76">
        <v>8479111</v>
      </c>
      <c r="AT31" s="95">
        <f t="shared" si="0"/>
        <v>0</v>
      </c>
    </row>
    <row r="32" spans="1:46" ht="15">
      <c r="A32" s="82">
        <v>630</v>
      </c>
      <c r="B32" s="82" t="s">
        <v>61</v>
      </c>
      <c r="C32" s="83">
        <v>34642</v>
      </c>
      <c r="D32" s="83">
        <v>6180</v>
      </c>
      <c r="F32" s="83">
        <v>52368</v>
      </c>
      <c r="G32" s="83">
        <v>9343</v>
      </c>
      <c r="I32" s="83">
        <v>68178</v>
      </c>
      <c r="J32" s="83">
        <v>12164</v>
      </c>
      <c r="L32" s="83">
        <v>22778</v>
      </c>
      <c r="M32" s="83">
        <v>4064</v>
      </c>
      <c r="O32" s="83">
        <v>61838</v>
      </c>
      <c r="P32" s="83">
        <v>11033</v>
      </c>
      <c r="S32" s="83">
        <v>0</v>
      </c>
      <c r="T32" s="83">
        <v>0</v>
      </c>
      <c r="V32" s="83">
        <v>1469</v>
      </c>
      <c r="W32" s="83">
        <v>262</v>
      </c>
      <c r="Y32" s="87">
        <f t="shared" si="1"/>
        <v>241273</v>
      </c>
      <c r="Z32" s="87">
        <f t="shared" si="1"/>
        <v>43046</v>
      </c>
      <c r="AA32" s="93">
        <f t="shared" si="2"/>
        <v>198227</v>
      </c>
      <c r="AC32" s="83">
        <v>630</v>
      </c>
      <c r="AD32" s="83" t="s">
        <v>61</v>
      </c>
      <c r="AE32" s="83">
        <v>30786</v>
      </c>
      <c r="AG32" s="83">
        <v>630</v>
      </c>
      <c r="AH32" s="83" t="s">
        <v>61</v>
      </c>
      <c r="AI32" s="82">
        <v>4155</v>
      </c>
      <c r="AL32" s="93">
        <f t="shared" si="3"/>
        <v>224858</v>
      </c>
      <c r="AN32" s="94">
        <v>20970</v>
      </c>
      <c r="AO32" s="93"/>
      <c r="AP32" s="93"/>
      <c r="AQ32" s="93">
        <f t="shared" si="4"/>
        <v>245828</v>
      </c>
      <c r="AR32" s="93"/>
      <c r="AS32" s="76">
        <v>297300.95</v>
      </c>
      <c r="AT32" s="95">
        <f t="shared" si="0"/>
        <v>51472.95000000001</v>
      </c>
    </row>
    <row r="33" spans="1:46" ht="15">
      <c r="A33" s="82">
        <v>631</v>
      </c>
      <c r="B33" s="82" t="s">
        <v>63</v>
      </c>
      <c r="C33" s="83">
        <v>4917519</v>
      </c>
      <c r="D33" s="83">
        <v>831146</v>
      </c>
      <c r="F33" s="83">
        <v>3566026</v>
      </c>
      <c r="G33" s="83">
        <v>602720</v>
      </c>
      <c r="I33" s="83">
        <v>17600095</v>
      </c>
      <c r="J33" s="83">
        <v>2974721</v>
      </c>
      <c r="L33" s="83">
        <v>2497526</v>
      </c>
      <c r="M33" s="83">
        <v>422125</v>
      </c>
      <c r="O33" s="83">
        <v>248897</v>
      </c>
      <c r="P33" s="83">
        <v>42068</v>
      </c>
      <c r="S33" s="83">
        <v>0</v>
      </c>
      <c r="T33" s="83">
        <v>0</v>
      </c>
      <c r="V33" s="83">
        <v>115545</v>
      </c>
      <c r="W33" s="83">
        <v>19529</v>
      </c>
      <c r="Y33" s="87">
        <f t="shared" si="1"/>
        <v>28945608</v>
      </c>
      <c r="Z33" s="87">
        <f t="shared" si="1"/>
        <v>4892309</v>
      </c>
      <c r="AA33" s="93">
        <f t="shared" si="2"/>
        <v>24053299</v>
      </c>
      <c r="AC33" s="83">
        <v>631</v>
      </c>
      <c r="AD33" s="83" t="s">
        <v>63</v>
      </c>
      <c r="AE33" s="83">
        <v>3978269</v>
      </c>
      <c r="AG33" s="83">
        <v>631</v>
      </c>
      <c r="AH33" s="83" t="s">
        <v>63</v>
      </c>
      <c r="AI33" s="82">
        <v>3594606</v>
      </c>
      <c r="AL33" s="93">
        <f t="shared" si="3"/>
        <v>24436962</v>
      </c>
      <c r="AN33" s="94">
        <v>576235</v>
      </c>
      <c r="AO33" s="93"/>
      <c r="AP33" s="93"/>
      <c r="AQ33" s="93">
        <f t="shared" si="4"/>
        <v>25013197</v>
      </c>
      <c r="AR33" s="93"/>
      <c r="AS33" s="76">
        <v>24436962</v>
      </c>
      <c r="AT33" s="95">
        <f t="shared" si="0"/>
        <v>-576235</v>
      </c>
    </row>
    <row r="34" spans="1:46" ht="15">
      <c r="A34" s="82">
        <v>632</v>
      </c>
      <c r="B34" s="82" t="s">
        <v>65</v>
      </c>
      <c r="C34" s="83">
        <v>32770</v>
      </c>
      <c r="D34" s="83">
        <v>4831</v>
      </c>
      <c r="F34" s="83">
        <v>168273</v>
      </c>
      <c r="G34" s="83">
        <v>24805</v>
      </c>
      <c r="I34" s="83">
        <v>489775</v>
      </c>
      <c r="J34" s="83">
        <v>72196</v>
      </c>
      <c r="L34" s="83">
        <v>236890</v>
      </c>
      <c r="M34" s="83">
        <v>34919</v>
      </c>
      <c r="O34" s="83">
        <v>418300</v>
      </c>
      <c r="P34" s="83">
        <v>61660</v>
      </c>
      <c r="S34" s="83">
        <v>0</v>
      </c>
      <c r="T34" s="83">
        <v>0</v>
      </c>
      <c r="V34" s="83">
        <v>0</v>
      </c>
      <c r="W34" s="83">
        <v>0</v>
      </c>
      <c r="Y34" s="87">
        <f t="shared" si="1"/>
        <v>1346008</v>
      </c>
      <c r="Z34" s="87">
        <f t="shared" si="1"/>
        <v>198411</v>
      </c>
      <c r="AA34" s="93">
        <f t="shared" si="2"/>
        <v>1147597</v>
      </c>
      <c r="AC34" s="83">
        <v>632</v>
      </c>
      <c r="AD34" s="83" t="s">
        <v>65</v>
      </c>
      <c r="AE34" s="83">
        <v>187032</v>
      </c>
      <c r="AG34" s="83">
        <v>632</v>
      </c>
      <c r="AH34" s="83" t="s">
        <v>65</v>
      </c>
      <c r="AI34" s="82">
        <v>194090</v>
      </c>
      <c r="AL34" s="93">
        <f t="shared" si="3"/>
        <v>1140539</v>
      </c>
      <c r="AN34" s="94">
        <v>65414</v>
      </c>
      <c r="AO34" s="93"/>
      <c r="AP34" s="93"/>
      <c r="AQ34" s="93">
        <f t="shared" si="4"/>
        <v>1205953</v>
      </c>
      <c r="AR34" s="93"/>
      <c r="AS34" s="76">
        <v>1205953</v>
      </c>
      <c r="AT34" s="95">
        <f t="shared" si="0"/>
        <v>0</v>
      </c>
    </row>
    <row r="35" spans="1:46" ht="15">
      <c r="A35" s="82">
        <v>633</v>
      </c>
      <c r="B35" s="82" t="s">
        <v>67</v>
      </c>
      <c r="C35" s="83">
        <v>16685971</v>
      </c>
      <c r="D35" s="83">
        <v>3984476</v>
      </c>
      <c r="F35" s="83">
        <v>4481945</v>
      </c>
      <c r="G35" s="83">
        <v>1070253</v>
      </c>
      <c r="I35" s="83">
        <v>45766161</v>
      </c>
      <c r="J35" s="83">
        <v>10928593</v>
      </c>
      <c r="L35" s="83">
        <v>8060054</v>
      </c>
      <c r="M35" s="83">
        <v>1924676</v>
      </c>
      <c r="O35" s="83">
        <v>4719802</v>
      </c>
      <c r="P35" s="83">
        <v>1127051</v>
      </c>
      <c r="S35" s="83">
        <v>224599</v>
      </c>
      <c r="T35" s="83">
        <v>53632</v>
      </c>
      <c r="V35" s="83">
        <v>14688</v>
      </c>
      <c r="W35" s="83">
        <v>3507</v>
      </c>
      <c r="Y35" s="87">
        <f t="shared" si="1"/>
        <v>79953220</v>
      </c>
      <c r="Z35" s="87">
        <f t="shared" si="1"/>
        <v>19092188</v>
      </c>
      <c r="AA35" s="93">
        <f t="shared" si="2"/>
        <v>60861032</v>
      </c>
      <c r="AC35" s="83">
        <v>633</v>
      </c>
      <c r="AD35" s="83" t="s">
        <v>67</v>
      </c>
      <c r="AE35" s="83">
        <v>10057271</v>
      </c>
      <c r="AG35" s="83">
        <v>633</v>
      </c>
      <c r="AH35" s="83" t="s">
        <v>67</v>
      </c>
      <c r="AI35" s="82">
        <v>9231857</v>
      </c>
      <c r="AL35" s="93">
        <f t="shared" si="3"/>
        <v>61686446</v>
      </c>
      <c r="AN35" s="94">
        <v>2258836</v>
      </c>
      <c r="AO35" s="94">
        <v>130001</v>
      </c>
      <c r="AP35" s="94">
        <v>77000</v>
      </c>
      <c r="AQ35" s="93">
        <f t="shared" si="4"/>
        <v>64152283</v>
      </c>
      <c r="AR35" s="94"/>
      <c r="AS35" s="77">
        <v>0</v>
      </c>
      <c r="AT35" s="95">
        <f t="shared" si="0"/>
        <v>-64152283</v>
      </c>
    </row>
    <row r="36" spans="1:46" ht="15">
      <c r="A36" s="82">
        <v>634</v>
      </c>
      <c r="B36" s="82" t="s">
        <v>69</v>
      </c>
      <c r="C36" s="83">
        <v>16710</v>
      </c>
      <c r="D36" s="83">
        <v>1576</v>
      </c>
      <c r="F36" s="83">
        <v>1403656</v>
      </c>
      <c r="G36" s="83">
        <v>132405</v>
      </c>
      <c r="I36" s="83">
        <v>2366684</v>
      </c>
      <c r="J36" s="83">
        <v>223246</v>
      </c>
      <c r="L36" s="83">
        <v>527212</v>
      </c>
      <c r="M36" s="83">
        <v>49731</v>
      </c>
      <c r="O36" s="83">
        <v>400843</v>
      </c>
      <c r="P36" s="83">
        <v>37811</v>
      </c>
      <c r="S36" s="83">
        <v>4177</v>
      </c>
      <c r="T36" s="83">
        <v>394</v>
      </c>
      <c r="V36" s="83">
        <v>23011</v>
      </c>
      <c r="W36" s="83">
        <v>2171</v>
      </c>
      <c r="Y36" s="87">
        <f t="shared" si="1"/>
        <v>4742293</v>
      </c>
      <c r="Z36" s="87">
        <f t="shared" si="1"/>
        <v>447334</v>
      </c>
      <c r="AA36" s="93">
        <f t="shared" si="2"/>
        <v>4294959</v>
      </c>
      <c r="AC36" s="83">
        <v>634</v>
      </c>
      <c r="AD36" s="83" t="s">
        <v>69</v>
      </c>
      <c r="AE36" s="83">
        <v>709928</v>
      </c>
      <c r="AG36" s="83">
        <v>634</v>
      </c>
      <c r="AH36" s="83" t="s">
        <v>69</v>
      </c>
      <c r="AI36" s="82">
        <v>679592</v>
      </c>
      <c r="AL36" s="93">
        <f t="shared" si="3"/>
        <v>4325295</v>
      </c>
      <c r="AN36" s="94">
        <v>80873.08</v>
      </c>
      <c r="AO36" s="93"/>
      <c r="AP36" s="93"/>
      <c r="AQ36" s="93">
        <f t="shared" si="4"/>
        <v>4406168.08</v>
      </c>
      <c r="AR36" s="93"/>
      <c r="AS36" s="76">
        <v>4406668.08</v>
      </c>
      <c r="AT36" s="95">
        <f t="shared" si="0"/>
        <v>500</v>
      </c>
    </row>
    <row r="37" spans="1:46" ht="15">
      <c r="A37" s="82">
        <v>635</v>
      </c>
      <c r="B37" s="82" t="s">
        <v>71</v>
      </c>
      <c r="C37" s="83">
        <v>306335</v>
      </c>
      <c r="D37" s="83">
        <v>21913</v>
      </c>
      <c r="F37" s="83">
        <v>950483</v>
      </c>
      <c r="G37" s="83">
        <v>67991</v>
      </c>
      <c r="I37" s="83">
        <v>4220846</v>
      </c>
      <c r="J37" s="83">
        <v>301931</v>
      </c>
      <c r="L37" s="83">
        <v>696510</v>
      </c>
      <c r="M37" s="83">
        <v>49824</v>
      </c>
      <c r="O37" s="83">
        <v>853732</v>
      </c>
      <c r="P37" s="83">
        <v>61070</v>
      </c>
      <c r="S37" s="83">
        <v>0</v>
      </c>
      <c r="T37" s="83">
        <v>0</v>
      </c>
      <c r="V37" s="83">
        <v>27907</v>
      </c>
      <c r="W37" s="83">
        <v>1996</v>
      </c>
      <c r="Y37" s="87">
        <f t="shared" si="1"/>
        <v>7055813</v>
      </c>
      <c r="Z37" s="87">
        <f t="shared" si="1"/>
        <v>504725</v>
      </c>
      <c r="AA37" s="93">
        <f t="shared" si="2"/>
        <v>6551088</v>
      </c>
      <c r="AC37" s="83">
        <v>635</v>
      </c>
      <c r="AD37" s="83" t="s">
        <v>71</v>
      </c>
      <c r="AE37" s="83">
        <v>1083208</v>
      </c>
      <c r="AG37" s="83">
        <v>635</v>
      </c>
      <c r="AH37" s="83" t="s">
        <v>71</v>
      </c>
      <c r="AI37" s="82">
        <v>950937</v>
      </c>
      <c r="AL37" s="93">
        <f t="shared" si="3"/>
        <v>6683359</v>
      </c>
      <c r="AN37" s="94">
        <v>108010</v>
      </c>
      <c r="AO37" s="93"/>
      <c r="AP37" s="93"/>
      <c r="AQ37" s="93">
        <f t="shared" si="4"/>
        <v>6791369</v>
      </c>
      <c r="AR37" s="93"/>
      <c r="AS37" s="76">
        <v>6791369</v>
      </c>
      <c r="AT37" s="95">
        <f t="shared" si="0"/>
        <v>0</v>
      </c>
    </row>
    <row r="38" spans="1:46" ht="15">
      <c r="A38" s="82">
        <v>636</v>
      </c>
      <c r="B38" s="82" t="s">
        <v>73</v>
      </c>
      <c r="C38" s="83">
        <v>809676</v>
      </c>
      <c r="D38" s="83">
        <v>124871</v>
      </c>
      <c r="F38" s="83">
        <v>489376</v>
      </c>
      <c r="G38" s="83">
        <v>75473</v>
      </c>
      <c r="I38" s="83">
        <v>5840690</v>
      </c>
      <c r="J38" s="83">
        <v>900769</v>
      </c>
      <c r="L38" s="83">
        <v>1774149</v>
      </c>
      <c r="M38" s="83">
        <v>273615</v>
      </c>
      <c r="O38" s="83">
        <v>800505</v>
      </c>
      <c r="P38" s="83">
        <v>123456</v>
      </c>
      <c r="S38" s="83">
        <v>4516</v>
      </c>
      <c r="T38" s="83">
        <v>696</v>
      </c>
      <c r="V38" s="83">
        <v>29865</v>
      </c>
      <c r="W38" s="83">
        <v>4606</v>
      </c>
      <c r="Y38" s="87">
        <f t="shared" si="1"/>
        <v>9748777</v>
      </c>
      <c r="Z38" s="87">
        <f t="shared" si="1"/>
        <v>1503486</v>
      </c>
      <c r="AA38" s="93">
        <f t="shared" si="2"/>
        <v>8245291</v>
      </c>
      <c r="AC38" s="83">
        <v>636</v>
      </c>
      <c r="AD38" s="83" t="s">
        <v>73</v>
      </c>
      <c r="AE38" s="83">
        <v>1362424</v>
      </c>
      <c r="AG38" s="83">
        <v>636</v>
      </c>
      <c r="AH38" s="83" t="s">
        <v>73</v>
      </c>
      <c r="AI38" s="82">
        <v>1291633</v>
      </c>
      <c r="AL38" s="93">
        <f t="shared" si="3"/>
        <v>8316082</v>
      </c>
      <c r="AN38" s="94">
        <v>350908</v>
      </c>
      <c r="AO38" s="93"/>
      <c r="AP38" s="93"/>
      <c r="AQ38" s="93">
        <f t="shared" si="4"/>
        <v>8666990</v>
      </c>
      <c r="AR38" s="93"/>
      <c r="AS38" s="76">
        <v>10172104</v>
      </c>
      <c r="AT38" s="95">
        <f t="shared" si="0"/>
        <v>1505114</v>
      </c>
    </row>
    <row r="39" spans="1:46" ht="15">
      <c r="A39" s="82">
        <v>637</v>
      </c>
      <c r="B39" s="82" t="s">
        <v>75</v>
      </c>
      <c r="C39" s="83">
        <v>148328</v>
      </c>
      <c r="D39" s="83">
        <v>15226</v>
      </c>
      <c r="F39" s="83">
        <v>199146</v>
      </c>
      <c r="G39" s="83">
        <v>20442</v>
      </c>
      <c r="I39" s="83">
        <v>1089084</v>
      </c>
      <c r="J39" s="83">
        <v>111793</v>
      </c>
      <c r="L39" s="83">
        <v>389930</v>
      </c>
      <c r="M39" s="83">
        <v>40026</v>
      </c>
      <c r="O39" s="83">
        <v>294487</v>
      </c>
      <c r="P39" s="83">
        <v>30229</v>
      </c>
      <c r="S39" s="83">
        <v>0</v>
      </c>
      <c r="T39" s="83">
        <v>0</v>
      </c>
      <c r="V39" s="83">
        <v>4406</v>
      </c>
      <c r="W39" s="83">
        <v>452</v>
      </c>
      <c r="Y39" s="87">
        <f t="shared" si="1"/>
        <v>2125381</v>
      </c>
      <c r="Z39" s="87">
        <f t="shared" si="1"/>
        <v>218168</v>
      </c>
      <c r="AA39" s="93">
        <f t="shared" si="2"/>
        <v>1907213</v>
      </c>
      <c r="AC39" s="83">
        <v>637</v>
      </c>
      <c r="AD39" s="83" t="s">
        <v>75</v>
      </c>
      <c r="AE39" s="83">
        <v>315027</v>
      </c>
      <c r="AG39" s="83">
        <v>637</v>
      </c>
      <c r="AH39" s="83" t="s">
        <v>75</v>
      </c>
      <c r="AI39" s="82">
        <v>304480</v>
      </c>
      <c r="AL39" s="93">
        <f t="shared" si="3"/>
        <v>1917760</v>
      </c>
      <c r="AN39" s="94">
        <v>50258</v>
      </c>
      <c r="AO39" s="93"/>
      <c r="AP39" s="94">
        <v>7823</v>
      </c>
      <c r="AQ39" s="93">
        <f t="shared" si="4"/>
        <v>1975841</v>
      </c>
      <c r="AR39" s="93"/>
      <c r="AS39" s="76">
        <v>1983664</v>
      </c>
      <c r="AT39" s="95">
        <f t="shared" si="0"/>
        <v>7823</v>
      </c>
    </row>
    <row r="40" spans="1:46" ht="15">
      <c r="A40" s="82">
        <v>638</v>
      </c>
      <c r="B40" s="82" t="s">
        <v>77</v>
      </c>
      <c r="C40" s="83">
        <v>1328935</v>
      </c>
      <c r="D40" s="83">
        <v>241051</v>
      </c>
      <c r="F40" s="83">
        <v>634245</v>
      </c>
      <c r="G40" s="83">
        <v>115043</v>
      </c>
      <c r="I40" s="83">
        <v>8772370</v>
      </c>
      <c r="J40" s="83">
        <v>1591188</v>
      </c>
      <c r="L40" s="83">
        <v>4684314</v>
      </c>
      <c r="M40" s="83">
        <v>849670</v>
      </c>
      <c r="O40" s="83">
        <v>2227937</v>
      </c>
      <c r="P40" s="83">
        <v>404117</v>
      </c>
      <c r="S40" s="83">
        <v>39627</v>
      </c>
      <c r="T40" s="83">
        <v>7188</v>
      </c>
      <c r="V40" s="83">
        <v>39168</v>
      </c>
      <c r="W40" s="83">
        <v>7105</v>
      </c>
      <c r="Y40" s="87">
        <f t="shared" si="1"/>
        <v>17726596</v>
      </c>
      <c r="Z40" s="87">
        <f t="shared" si="1"/>
        <v>3215362</v>
      </c>
      <c r="AA40" s="93">
        <f t="shared" si="2"/>
        <v>14511234</v>
      </c>
      <c r="AC40" s="83">
        <v>638</v>
      </c>
      <c r="AD40" s="83" t="s">
        <v>77</v>
      </c>
      <c r="AE40" s="83">
        <v>2387646</v>
      </c>
      <c r="AG40" s="83">
        <v>638</v>
      </c>
      <c r="AH40" s="83" t="s">
        <v>77</v>
      </c>
      <c r="AI40" s="82">
        <v>2276977</v>
      </c>
      <c r="AL40" s="93">
        <f t="shared" si="3"/>
        <v>14621903</v>
      </c>
      <c r="AN40" s="94">
        <v>370379.71</v>
      </c>
      <c r="AO40" s="94">
        <v>96916</v>
      </c>
      <c r="AP40" s="94">
        <v>27000</v>
      </c>
      <c r="AQ40" s="93">
        <f t="shared" si="4"/>
        <v>15116198.71</v>
      </c>
      <c r="AR40" s="94"/>
      <c r="AS40" s="76">
        <v>15116198.71</v>
      </c>
      <c r="AT40" s="95">
        <f t="shared" si="0"/>
        <v>0</v>
      </c>
    </row>
    <row r="41" spans="1:46" ht="15">
      <c r="A41" s="82">
        <v>639</v>
      </c>
      <c r="B41" s="82" t="s">
        <v>79</v>
      </c>
      <c r="C41" s="83">
        <v>114599</v>
      </c>
      <c r="D41" s="83">
        <v>14828</v>
      </c>
      <c r="F41" s="83">
        <v>316478</v>
      </c>
      <c r="G41" s="83">
        <v>40949</v>
      </c>
      <c r="I41" s="83">
        <v>991591</v>
      </c>
      <c r="J41" s="83">
        <v>128302</v>
      </c>
      <c r="L41" s="83">
        <v>129103</v>
      </c>
      <c r="M41" s="83">
        <v>16705</v>
      </c>
      <c r="O41" s="83">
        <v>150464</v>
      </c>
      <c r="P41" s="83">
        <v>19468</v>
      </c>
      <c r="S41" s="83">
        <v>0</v>
      </c>
      <c r="T41" s="83">
        <v>0</v>
      </c>
      <c r="V41" s="83">
        <v>2448</v>
      </c>
      <c r="W41" s="83">
        <v>317</v>
      </c>
      <c r="Y41" s="87">
        <f t="shared" si="1"/>
        <v>1704683</v>
      </c>
      <c r="Z41" s="87">
        <f t="shared" si="1"/>
        <v>220569</v>
      </c>
      <c r="AA41" s="93">
        <f t="shared" si="2"/>
        <v>1484114</v>
      </c>
      <c r="AC41" s="83">
        <v>639</v>
      </c>
      <c r="AD41" s="83" t="s">
        <v>79</v>
      </c>
      <c r="AE41" s="83">
        <v>245032</v>
      </c>
      <c r="AG41" s="83">
        <v>639</v>
      </c>
      <c r="AH41" s="83" t="s">
        <v>79</v>
      </c>
      <c r="AI41" s="82">
        <v>218721</v>
      </c>
      <c r="AL41" s="93">
        <f t="shared" si="3"/>
        <v>1510425</v>
      </c>
      <c r="AN41" s="94">
        <v>21619</v>
      </c>
      <c r="AO41" s="93"/>
      <c r="AP41" s="93"/>
      <c r="AQ41" s="93">
        <f t="shared" si="4"/>
        <v>1532044</v>
      </c>
      <c r="AR41" s="93"/>
      <c r="AS41" s="76">
        <v>1532044</v>
      </c>
      <c r="AT41" s="95">
        <f t="shared" si="0"/>
        <v>0</v>
      </c>
    </row>
    <row r="42" spans="1:46" ht="15">
      <c r="A42" s="82">
        <v>640</v>
      </c>
      <c r="B42" s="82" t="s">
        <v>81</v>
      </c>
      <c r="C42" s="83">
        <v>220347</v>
      </c>
      <c r="D42" s="83">
        <v>25345</v>
      </c>
      <c r="F42" s="83">
        <v>471290</v>
      </c>
      <c r="G42" s="83">
        <v>54210</v>
      </c>
      <c r="I42" s="83">
        <v>1947544</v>
      </c>
      <c r="J42" s="83">
        <v>224015</v>
      </c>
      <c r="L42" s="83">
        <v>534842</v>
      </c>
      <c r="M42" s="83">
        <v>61520</v>
      </c>
      <c r="O42" s="83">
        <v>181616</v>
      </c>
      <c r="P42" s="83">
        <v>20890</v>
      </c>
      <c r="S42" s="83">
        <v>0</v>
      </c>
      <c r="T42" s="83">
        <v>0</v>
      </c>
      <c r="V42" s="83">
        <v>8323</v>
      </c>
      <c r="W42" s="83">
        <v>957</v>
      </c>
      <c r="Y42" s="87">
        <f t="shared" si="1"/>
        <v>3363962</v>
      </c>
      <c r="Z42" s="87">
        <f t="shared" si="1"/>
        <v>386937</v>
      </c>
      <c r="AA42" s="93">
        <f t="shared" si="2"/>
        <v>2977025</v>
      </c>
      <c r="AC42" s="83">
        <v>640</v>
      </c>
      <c r="AD42" s="83" t="s">
        <v>81</v>
      </c>
      <c r="AE42" s="83">
        <v>493310</v>
      </c>
      <c r="AG42" s="83">
        <v>640</v>
      </c>
      <c r="AH42" s="83" t="s">
        <v>81</v>
      </c>
      <c r="AI42" s="82">
        <v>468519</v>
      </c>
      <c r="AL42" s="93">
        <f t="shared" si="3"/>
        <v>3001816</v>
      </c>
      <c r="AN42" s="94">
        <v>137605.95</v>
      </c>
      <c r="AO42" s="93"/>
      <c r="AP42" s="93"/>
      <c r="AQ42" s="93">
        <f t="shared" si="4"/>
        <v>3139421.95</v>
      </c>
      <c r="AR42" s="93"/>
      <c r="AS42" s="76">
        <v>3139421.95</v>
      </c>
      <c r="AT42" s="95">
        <f t="shared" si="0"/>
        <v>0</v>
      </c>
    </row>
    <row r="43" spans="1:46" ht="15">
      <c r="A43" s="82">
        <v>641</v>
      </c>
      <c r="B43" s="82" t="s">
        <v>83</v>
      </c>
      <c r="C43" s="83">
        <v>58709</v>
      </c>
      <c r="D43" s="83">
        <v>8664</v>
      </c>
      <c r="F43" s="83">
        <v>101374</v>
      </c>
      <c r="G43" s="83">
        <v>14961</v>
      </c>
      <c r="I43" s="83">
        <v>1029523</v>
      </c>
      <c r="J43" s="83">
        <v>151934</v>
      </c>
      <c r="L43" s="83">
        <v>683600</v>
      </c>
      <c r="M43" s="83">
        <v>100884</v>
      </c>
      <c r="O43" s="83">
        <v>350976</v>
      </c>
      <c r="P43" s="83">
        <v>51796</v>
      </c>
      <c r="S43" s="83">
        <v>0</v>
      </c>
      <c r="T43" s="83">
        <v>0</v>
      </c>
      <c r="V43" s="83">
        <v>4896</v>
      </c>
      <c r="W43" s="83">
        <v>723</v>
      </c>
      <c r="Y43" s="87">
        <f t="shared" si="1"/>
        <v>2229078</v>
      </c>
      <c r="Z43" s="87">
        <f t="shared" si="1"/>
        <v>328962</v>
      </c>
      <c r="AA43" s="93">
        <f t="shared" si="2"/>
        <v>1900116</v>
      </c>
      <c r="AC43" s="83">
        <v>641</v>
      </c>
      <c r="AD43" s="83" t="s">
        <v>83</v>
      </c>
      <c r="AE43" s="83">
        <v>312656</v>
      </c>
      <c r="AG43" s="83">
        <v>641</v>
      </c>
      <c r="AH43" s="83" t="s">
        <v>83</v>
      </c>
      <c r="AI43" s="82">
        <v>272376</v>
      </c>
      <c r="AL43" s="93">
        <f t="shared" si="3"/>
        <v>1940396</v>
      </c>
      <c r="AN43" s="94">
        <v>89530.57</v>
      </c>
      <c r="AO43" s="93"/>
      <c r="AP43" s="93"/>
      <c r="AQ43" s="93">
        <f t="shared" si="4"/>
        <v>2029926.57</v>
      </c>
      <c r="AR43" s="93"/>
      <c r="AS43" s="76">
        <v>2029926.57</v>
      </c>
      <c r="AT43" s="95">
        <f t="shared" si="0"/>
        <v>0</v>
      </c>
    </row>
    <row r="44" spans="1:46" ht="15">
      <c r="A44" s="82">
        <v>642</v>
      </c>
      <c r="B44" s="82" t="s">
        <v>85</v>
      </c>
      <c r="C44" s="83">
        <v>266582</v>
      </c>
      <c r="D44" s="83">
        <v>82385</v>
      </c>
      <c r="F44" s="83">
        <v>103985</v>
      </c>
      <c r="G44" s="83">
        <v>32136</v>
      </c>
      <c r="I44" s="83">
        <v>1611025</v>
      </c>
      <c r="J44" s="83">
        <v>497875</v>
      </c>
      <c r="L44" s="83">
        <v>474928</v>
      </c>
      <c r="M44" s="83">
        <v>146773</v>
      </c>
      <c r="O44" s="83">
        <v>587782</v>
      </c>
      <c r="P44" s="83">
        <v>181650</v>
      </c>
      <c r="S44" s="83">
        <v>0</v>
      </c>
      <c r="T44" s="83">
        <v>0</v>
      </c>
      <c r="V44" s="83">
        <v>3917</v>
      </c>
      <c r="W44" s="83">
        <v>1211</v>
      </c>
      <c r="Y44" s="87">
        <f t="shared" si="1"/>
        <v>3048219</v>
      </c>
      <c r="Z44" s="87">
        <f t="shared" si="1"/>
        <v>942030</v>
      </c>
      <c r="AA44" s="93">
        <f t="shared" si="2"/>
        <v>2106189</v>
      </c>
      <c r="AC44" s="83">
        <v>642</v>
      </c>
      <c r="AD44" s="83" t="s">
        <v>85</v>
      </c>
      <c r="AE44" s="83">
        <v>343910</v>
      </c>
      <c r="AG44" s="83">
        <v>642</v>
      </c>
      <c r="AH44" s="83" t="s">
        <v>85</v>
      </c>
      <c r="AI44" s="82">
        <v>312999</v>
      </c>
      <c r="AL44" s="93">
        <f t="shared" si="3"/>
        <v>2137100</v>
      </c>
      <c r="AN44" s="94">
        <v>123043</v>
      </c>
      <c r="AO44" s="93"/>
      <c r="AP44" s="93"/>
      <c r="AQ44" s="93">
        <f t="shared" si="4"/>
        <v>2260143</v>
      </c>
      <c r="AR44" s="93"/>
      <c r="AS44" s="76">
        <v>2260143</v>
      </c>
      <c r="AT44" s="95">
        <f t="shared" si="0"/>
        <v>0</v>
      </c>
    </row>
    <row r="45" spans="1:46" ht="15">
      <c r="A45" s="82">
        <v>643</v>
      </c>
      <c r="B45" s="82" t="s">
        <v>87</v>
      </c>
      <c r="C45" s="83">
        <v>310426</v>
      </c>
      <c r="D45" s="83">
        <v>39766</v>
      </c>
      <c r="F45" s="83">
        <v>720010</v>
      </c>
      <c r="G45" s="83">
        <v>92235</v>
      </c>
      <c r="I45" s="83">
        <v>2020171</v>
      </c>
      <c r="J45" s="83">
        <v>258789</v>
      </c>
      <c r="L45" s="83">
        <v>264713</v>
      </c>
      <c r="M45" s="83">
        <v>33910</v>
      </c>
      <c r="O45" s="83">
        <v>899152</v>
      </c>
      <c r="P45" s="83">
        <v>115184</v>
      </c>
      <c r="S45" s="83">
        <v>0</v>
      </c>
      <c r="T45" s="83">
        <v>0</v>
      </c>
      <c r="V45" s="83">
        <v>14688</v>
      </c>
      <c r="W45" s="83">
        <v>1882</v>
      </c>
      <c r="Y45" s="87">
        <f t="shared" si="1"/>
        <v>4229160</v>
      </c>
      <c r="Z45" s="87">
        <f t="shared" si="1"/>
        <v>541766</v>
      </c>
      <c r="AA45" s="93">
        <f t="shared" si="2"/>
        <v>3687394</v>
      </c>
      <c r="AC45" s="83">
        <v>643</v>
      </c>
      <c r="AD45" s="83" t="s">
        <v>87</v>
      </c>
      <c r="AE45" s="83">
        <v>606608</v>
      </c>
      <c r="AG45" s="83">
        <v>643</v>
      </c>
      <c r="AH45" s="83" t="s">
        <v>87</v>
      </c>
      <c r="AI45" s="82">
        <v>550520</v>
      </c>
      <c r="AL45" s="93">
        <f t="shared" si="3"/>
        <v>3743482</v>
      </c>
      <c r="AN45" s="94">
        <v>83452</v>
      </c>
      <c r="AO45" s="93"/>
      <c r="AP45" s="93"/>
      <c r="AQ45" s="93">
        <f t="shared" si="4"/>
        <v>3826934</v>
      </c>
      <c r="AR45" s="93"/>
      <c r="AS45" s="76">
        <v>3826934</v>
      </c>
      <c r="AT45" s="95">
        <f t="shared" si="0"/>
        <v>0</v>
      </c>
    </row>
    <row r="46" spans="1:46" ht="15">
      <c r="A46" s="82">
        <v>644</v>
      </c>
      <c r="B46" s="82" t="s">
        <v>89</v>
      </c>
      <c r="C46" s="83">
        <v>8186493</v>
      </c>
      <c r="D46" s="83">
        <v>1901245</v>
      </c>
      <c r="F46" s="83">
        <v>7742245</v>
      </c>
      <c r="G46" s="83">
        <v>1798072</v>
      </c>
      <c r="I46" s="83">
        <v>31115429</v>
      </c>
      <c r="J46" s="83">
        <v>7226301</v>
      </c>
      <c r="L46" s="83">
        <v>7681707</v>
      </c>
      <c r="M46" s="83">
        <v>1784013</v>
      </c>
      <c r="O46" s="83">
        <v>3422658</v>
      </c>
      <c r="P46" s="83">
        <v>794884</v>
      </c>
      <c r="S46" s="83">
        <v>37851</v>
      </c>
      <c r="T46" s="83">
        <v>8791</v>
      </c>
      <c r="V46" s="83">
        <v>199265</v>
      </c>
      <c r="W46" s="83">
        <v>46278</v>
      </c>
      <c r="Y46" s="87">
        <f t="shared" si="1"/>
        <v>58385648</v>
      </c>
      <c r="Z46" s="87">
        <f t="shared" si="1"/>
        <v>13559584</v>
      </c>
      <c r="AA46" s="93">
        <f t="shared" si="2"/>
        <v>44826064</v>
      </c>
      <c r="AC46" s="83">
        <v>644</v>
      </c>
      <c r="AD46" s="83" t="s">
        <v>89</v>
      </c>
      <c r="AE46" s="83">
        <v>7395581</v>
      </c>
      <c r="AG46" s="83">
        <v>644</v>
      </c>
      <c r="AH46" s="83" t="s">
        <v>89</v>
      </c>
      <c r="AI46" s="82">
        <v>7176889</v>
      </c>
      <c r="AL46" s="93">
        <f t="shared" si="3"/>
        <v>45044756</v>
      </c>
      <c r="AN46" s="94">
        <v>2005688</v>
      </c>
      <c r="AO46" s="93"/>
      <c r="AP46" s="94">
        <v>57509.33</v>
      </c>
      <c r="AQ46" s="93">
        <f t="shared" si="4"/>
        <v>47107953.33</v>
      </c>
      <c r="AR46" s="93"/>
      <c r="AS46" s="76">
        <v>59396468.1</v>
      </c>
      <c r="AT46" s="95">
        <f t="shared" si="0"/>
        <v>12288514.770000003</v>
      </c>
    </row>
    <row r="47" spans="1:46" ht="15">
      <c r="A47" s="82">
        <v>645</v>
      </c>
      <c r="B47" s="82" t="s">
        <v>91</v>
      </c>
      <c r="C47" s="83">
        <v>441632</v>
      </c>
      <c r="D47" s="83">
        <v>40625</v>
      </c>
      <c r="F47" s="83">
        <v>439836</v>
      </c>
      <c r="G47" s="83">
        <v>40460</v>
      </c>
      <c r="I47" s="83">
        <v>1649698</v>
      </c>
      <c r="J47" s="83">
        <v>151754</v>
      </c>
      <c r="L47" s="83">
        <v>341626</v>
      </c>
      <c r="M47" s="83">
        <v>31426</v>
      </c>
      <c r="O47" s="83">
        <v>79496</v>
      </c>
      <c r="P47" s="83">
        <v>7313</v>
      </c>
      <c r="S47" s="83">
        <v>0</v>
      </c>
      <c r="T47" s="83">
        <v>0</v>
      </c>
      <c r="V47" s="83">
        <v>10282</v>
      </c>
      <c r="W47" s="83">
        <v>946</v>
      </c>
      <c r="Y47" s="87">
        <f t="shared" si="1"/>
        <v>2962570</v>
      </c>
      <c r="Z47" s="87">
        <f t="shared" si="1"/>
        <v>272524</v>
      </c>
      <c r="AA47" s="93">
        <f t="shared" si="2"/>
        <v>2690046</v>
      </c>
      <c r="AC47" s="83">
        <v>645</v>
      </c>
      <c r="AD47" s="83" t="s">
        <v>91</v>
      </c>
      <c r="AE47" s="83">
        <v>445784</v>
      </c>
      <c r="AG47" s="83">
        <v>645</v>
      </c>
      <c r="AH47" s="83" t="s">
        <v>91</v>
      </c>
      <c r="AI47" s="82">
        <v>390545</v>
      </c>
      <c r="AL47" s="93">
        <f t="shared" si="3"/>
        <v>2745285</v>
      </c>
      <c r="AN47" s="94">
        <v>46605</v>
      </c>
      <c r="AO47" s="93"/>
      <c r="AP47" s="93"/>
      <c r="AQ47" s="93">
        <f t="shared" si="4"/>
        <v>2791890</v>
      </c>
      <c r="AR47" s="93"/>
      <c r="AS47" s="76">
        <v>2791890</v>
      </c>
      <c r="AT47" s="95">
        <f t="shared" si="0"/>
        <v>0</v>
      </c>
    </row>
    <row r="48" spans="1:46" ht="15">
      <c r="A48" s="82">
        <v>646</v>
      </c>
      <c r="B48" s="82" t="s">
        <v>93</v>
      </c>
      <c r="C48" s="83">
        <v>8734</v>
      </c>
      <c r="D48" s="83">
        <v>1501</v>
      </c>
      <c r="F48" s="83">
        <v>190146</v>
      </c>
      <c r="G48" s="83">
        <v>32686</v>
      </c>
      <c r="I48" s="83">
        <v>288802</v>
      </c>
      <c r="J48" s="83">
        <v>49644</v>
      </c>
      <c r="L48" s="83">
        <v>91889</v>
      </c>
      <c r="M48" s="83">
        <v>15795</v>
      </c>
      <c r="O48" s="83">
        <v>35629</v>
      </c>
      <c r="P48" s="83">
        <v>6125</v>
      </c>
      <c r="S48" s="83">
        <v>0</v>
      </c>
      <c r="T48" s="83">
        <v>0</v>
      </c>
      <c r="V48" s="83">
        <v>979</v>
      </c>
      <c r="W48" s="83">
        <v>168</v>
      </c>
      <c r="Y48" s="87">
        <f t="shared" si="1"/>
        <v>616179</v>
      </c>
      <c r="Z48" s="87">
        <f t="shared" si="1"/>
        <v>105919</v>
      </c>
      <c r="AA48" s="93">
        <f t="shared" si="2"/>
        <v>510260</v>
      </c>
      <c r="AC48" s="83">
        <v>646</v>
      </c>
      <c r="AD48" s="83" t="s">
        <v>93</v>
      </c>
      <c r="AE48" s="83">
        <v>83964</v>
      </c>
      <c r="AG48" s="83">
        <v>646</v>
      </c>
      <c r="AH48" s="83" t="s">
        <v>93</v>
      </c>
      <c r="AI48" s="82">
        <v>77931</v>
      </c>
      <c r="AL48" s="93">
        <f t="shared" si="3"/>
        <v>516293</v>
      </c>
      <c r="AO48" s="93"/>
      <c r="AP48" s="93"/>
      <c r="AQ48" s="93">
        <f t="shared" si="4"/>
        <v>516293</v>
      </c>
      <c r="AR48" s="93"/>
      <c r="AS48" s="76">
        <v>516292</v>
      </c>
      <c r="AT48" s="95">
        <f t="shared" si="0"/>
        <v>-1</v>
      </c>
    </row>
    <row r="49" spans="1:46" ht="15">
      <c r="A49" s="82">
        <v>647</v>
      </c>
      <c r="B49" s="82" t="s">
        <v>95</v>
      </c>
      <c r="C49" s="83">
        <v>495183</v>
      </c>
      <c r="D49" s="83">
        <v>63669</v>
      </c>
      <c r="F49" s="83">
        <v>1878710</v>
      </c>
      <c r="G49" s="83">
        <v>241558</v>
      </c>
      <c r="I49" s="83">
        <v>4636624</v>
      </c>
      <c r="J49" s="83">
        <v>596162</v>
      </c>
      <c r="L49" s="83">
        <v>853164</v>
      </c>
      <c r="M49" s="83">
        <v>109697</v>
      </c>
      <c r="O49" s="83">
        <v>635910</v>
      </c>
      <c r="P49" s="83">
        <v>81763</v>
      </c>
      <c r="S49" s="83">
        <v>2874</v>
      </c>
      <c r="T49" s="83">
        <v>370</v>
      </c>
      <c r="V49" s="83">
        <v>13219</v>
      </c>
      <c r="W49" s="83">
        <v>1700</v>
      </c>
      <c r="Y49" s="87">
        <f t="shared" si="1"/>
        <v>8515684</v>
      </c>
      <c r="Z49" s="87">
        <f t="shared" si="1"/>
        <v>1094919</v>
      </c>
      <c r="AA49" s="93">
        <f t="shared" si="2"/>
        <v>7420765</v>
      </c>
      <c r="AC49" s="83">
        <v>647</v>
      </c>
      <c r="AD49" s="83" t="s">
        <v>95</v>
      </c>
      <c r="AE49" s="83">
        <v>1229683</v>
      </c>
      <c r="AG49" s="83">
        <v>647</v>
      </c>
      <c r="AH49" s="83" t="s">
        <v>95</v>
      </c>
      <c r="AI49" s="82">
        <v>1169704</v>
      </c>
      <c r="AL49" s="93">
        <f t="shared" si="3"/>
        <v>7480744</v>
      </c>
      <c r="AN49" s="94">
        <v>379570</v>
      </c>
      <c r="AO49" s="93"/>
      <c r="AP49" s="94">
        <v>3405</v>
      </c>
      <c r="AQ49" s="93">
        <f t="shared" si="4"/>
        <v>7863719</v>
      </c>
      <c r="AR49" s="93"/>
      <c r="AS49" s="76">
        <v>7869499</v>
      </c>
      <c r="AT49" s="95">
        <f t="shared" si="0"/>
        <v>5780</v>
      </c>
    </row>
    <row r="50" spans="1:46" ht="15">
      <c r="A50" s="82">
        <v>648</v>
      </c>
      <c r="B50" s="82" t="s">
        <v>97</v>
      </c>
      <c r="C50" s="83">
        <v>1276804</v>
      </c>
      <c r="D50" s="83">
        <v>213773</v>
      </c>
      <c r="F50" s="83">
        <v>1024663</v>
      </c>
      <c r="G50" s="83">
        <v>171558</v>
      </c>
      <c r="I50" s="83">
        <v>9440252</v>
      </c>
      <c r="J50" s="83">
        <v>1580567</v>
      </c>
      <c r="L50" s="83">
        <v>2980091</v>
      </c>
      <c r="M50" s="83">
        <v>498952</v>
      </c>
      <c r="O50" s="83">
        <v>996782</v>
      </c>
      <c r="P50" s="83">
        <v>166890</v>
      </c>
      <c r="S50" s="83">
        <v>0</v>
      </c>
      <c r="T50" s="83">
        <v>0</v>
      </c>
      <c r="V50" s="83">
        <v>11750</v>
      </c>
      <c r="W50" s="83">
        <v>1967</v>
      </c>
      <c r="Y50" s="87">
        <f t="shared" si="1"/>
        <v>15730342</v>
      </c>
      <c r="Z50" s="87">
        <f t="shared" si="1"/>
        <v>2633707</v>
      </c>
      <c r="AA50" s="93">
        <f t="shared" si="2"/>
        <v>13096635</v>
      </c>
      <c r="AC50" s="83">
        <v>648</v>
      </c>
      <c r="AD50" s="83" t="s">
        <v>97</v>
      </c>
      <c r="AE50" s="83">
        <v>2168948</v>
      </c>
      <c r="AG50" s="83">
        <v>648</v>
      </c>
      <c r="AH50" s="83" t="s">
        <v>97</v>
      </c>
      <c r="AI50" s="82">
        <v>2031006</v>
      </c>
      <c r="AL50" s="93">
        <f t="shared" si="3"/>
        <v>13234577</v>
      </c>
      <c r="AN50" s="94">
        <v>346698</v>
      </c>
      <c r="AO50" s="93"/>
      <c r="AP50" s="93"/>
      <c r="AQ50" s="93">
        <f t="shared" si="4"/>
        <v>13581275</v>
      </c>
      <c r="AR50" s="93"/>
      <c r="AS50" s="76">
        <v>13581275</v>
      </c>
      <c r="AT50" s="95">
        <f t="shared" si="0"/>
        <v>0</v>
      </c>
    </row>
    <row r="51" spans="1:46" ht="15">
      <c r="A51" s="82">
        <v>649</v>
      </c>
      <c r="B51" s="82" t="s">
        <v>99</v>
      </c>
      <c r="C51" s="83">
        <v>119279</v>
      </c>
      <c r="D51" s="83">
        <v>17416</v>
      </c>
      <c r="F51" s="83">
        <v>1055103</v>
      </c>
      <c r="G51" s="83">
        <v>154060</v>
      </c>
      <c r="I51" s="83">
        <v>693936</v>
      </c>
      <c r="J51" s="83">
        <v>101324</v>
      </c>
      <c r="L51" s="83">
        <v>96578</v>
      </c>
      <c r="M51" s="83">
        <v>14102</v>
      </c>
      <c r="O51" s="83">
        <v>0</v>
      </c>
      <c r="P51" s="83">
        <v>0</v>
      </c>
      <c r="S51" s="83">
        <v>0</v>
      </c>
      <c r="T51" s="83">
        <v>0</v>
      </c>
      <c r="V51" s="83">
        <v>0</v>
      </c>
      <c r="W51" s="83">
        <v>0</v>
      </c>
      <c r="Y51" s="87">
        <f t="shared" si="1"/>
        <v>1964896</v>
      </c>
      <c r="Z51" s="87">
        <f t="shared" si="1"/>
        <v>286902</v>
      </c>
      <c r="AA51" s="93">
        <f t="shared" si="2"/>
        <v>1677994</v>
      </c>
      <c r="AC51" s="83">
        <v>649</v>
      </c>
      <c r="AD51" s="83" t="s">
        <v>99</v>
      </c>
      <c r="AE51" s="83">
        <v>279408</v>
      </c>
      <c r="AG51" s="83">
        <v>649</v>
      </c>
      <c r="AH51" s="83" t="s">
        <v>99</v>
      </c>
      <c r="AI51" s="82">
        <v>237916</v>
      </c>
      <c r="AL51" s="93">
        <f t="shared" si="3"/>
        <v>1719486</v>
      </c>
      <c r="AN51" s="94">
        <v>27968</v>
      </c>
      <c r="AO51" s="93"/>
      <c r="AP51" s="93"/>
      <c r="AQ51" s="93">
        <f t="shared" si="4"/>
        <v>1747454</v>
      </c>
      <c r="AR51" s="93"/>
      <c r="AS51" s="76">
        <v>1747454</v>
      </c>
      <c r="AT51" s="95">
        <f t="shared" si="0"/>
        <v>0</v>
      </c>
    </row>
    <row r="52" spans="1:46" ht="15">
      <c r="A52" s="82">
        <v>650</v>
      </c>
      <c r="B52" s="82" t="s">
        <v>101</v>
      </c>
      <c r="C52" s="83">
        <v>0</v>
      </c>
      <c r="D52" s="83">
        <v>0</v>
      </c>
      <c r="F52" s="83">
        <v>9193</v>
      </c>
      <c r="G52" s="83">
        <v>1176</v>
      </c>
      <c r="I52" s="83">
        <v>215524</v>
      </c>
      <c r="J52" s="83">
        <v>27567</v>
      </c>
      <c r="L52" s="83">
        <v>60038</v>
      </c>
      <c r="M52" s="83">
        <v>7679</v>
      </c>
      <c r="O52" s="83">
        <v>15585</v>
      </c>
      <c r="P52" s="83">
        <v>1993</v>
      </c>
      <c r="S52" s="83">
        <v>0</v>
      </c>
      <c r="T52" s="83">
        <v>0</v>
      </c>
      <c r="V52" s="83">
        <v>1469</v>
      </c>
      <c r="W52" s="83">
        <v>188</v>
      </c>
      <c r="Y52" s="87">
        <f t="shared" si="1"/>
        <v>301809</v>
      </c>
      <c r="Z52" s="87">
        <f t="shared" si="1"/>
        <v>38603</v>
      </c>
      <c r="AA52" s="93">
        <f t="shared" si="2"/>
        <v>263206</v>
      </c>
      <c r="AC52" s="83">
        <v>650</v>
      </c>
      <c r="AD52" s="83" t="s">
        <v>101</v>
      </c>
      <c r="AE52" s="83">
        <v>43052</v>
      </c>
      <c r="AG52" s="83">
        <v>650</v>
      </c>
      <c r="AH52" s="83" t="s">
        <v>101</v>
      </c>
      <c r="AI52" s="82">
        <v>42795</v>
      </c>
      <c r="AL52" s="93">
        <f t="shared" si="3"/>
        <v>263463</v>
      </c>
      <c r="AN52" s="94">
        <v>5395</v>
      </c>
      <c r="AO52" s="93"/>
      <c r="AP52" s="93"/>
      <c r="AQ52" s="93">
        <f t="shared" si="4"/>
        <v>268858</v>
      </c>
      <c r="AR52" s="93"/>
      <c r="AS52" s="76">
        <v>268858</v>
      </c>
      <c r="AT52" s="95">
        <f t="shared" si="0"/>
        <v>0</v>
      </c>
    </row>
    <row r="53" spans="1:46" ht="15">
      <c r="A53" s="82">
        <v>651</v>
      </c>
      <c r="B53" s="82" t="s">
        <v>103</v>
      </c>
      <c r="C53" s="83">
        <v>171573</v>
      </c>
      <c r="D53" s="83">
        <v>22155</v>
      </c>
      <c r="F53" s="83">
        <v>868637</v>
      </c>
      <c r="G53" s="83">
        <v>112166</v>
      </c>
      <c r="I53" s="83">
        <v>3688829</v>
      </c>
      <c r="J53" s="83">
        <v>476334</v>
      </c>
      <c r="L53" s="83">
        <v>1889894</v>
      </c>
      <c r="M53" s="83">
        <v>244040</v>
      </c>
      <c r="O53" s="83">
        <v>2110930</v>
      </c>
      <c r="P53" s="83">
        <v>272582</v>
      </c>
      <c r="S53" s="83">
        <v>18598</v>
      </c>
      <c r="T53" s="83">
        <v>2402</v>
      </c>
      <c r="V53" s="83">
        <v>0</v>
      </c>
      <c r="W53" s="83">
        <v>0</v>
      </c>
      <c r="Y53" s="87">
        <f t="shared" si="1"/>
        <v>8748461</v>
      </c>
      <c r="Z53" s="87">
        <f t="shared" si="1"/>
        <v>1129679</v>
      </c>
      <c r="AA53" s="93">
        <f t="shared" si="2"/>
        <v>7618782</v>
      </c>
      <c r="AC53" s="83">
        <v>651</v>
      </c>
      <c r="AD53" s="83" t="s">
        <v>103</v>
      </c>
      <c r="AE53" s="83">
        <v>1254748</v>
      </c>
      <c r="AG53" s="83">
        <v>651</v>
      </c>
      <c r="AH53" s="83" t="s">
        <v>103</v>
      </c>
      <c r="AI53" s="82">
        <v>1105283</v>
      </c>
      <c r="AL53" s="93">
        <f t="shared" si="3"/>
        <v>7768247</v>
      </c>
      <c r="AN53" s="94">
        <v>315249</v>
      </c>
      <c r="AO53" s="93"/>
      <c r="AP53" s="93"/>
      <c r="AQ53" s="93">
        <f t="shared" si="4"/>
        <v>8083496</v>
      </c>
      <c r="AR53" s="93"/>
      <c r="AS53" s="76">
        <v>8083496</v>
      </c>
      <c r="AT53" s="95">
        <f t="shared" si="0"/>
        <v>0</v>
      </c>
    </row>
    <row r="54" spans="1:46" ht="15">
      <c r="A54" s="82">
        <v>652</v>
      </c>
      <c r="B54" s="82" t="s">
        <v>105</v>
      </c>
      <c r="C54" s="83">
        <v>144880</v>
      </c>
      <c r="D54" s="83">
        <v>16851</v>
      </c>
      <c r="F54" s="83">
        <v>263003</v>
      </c>
      <c r="G54" s="83">
        <v>30589</v>
      </c>
      <c r="I54" s="83">
        <v>1255319</v>
      </c>
      <c r="J54" s="83">
        <v>146002</v>
      </c>
      <c r="L54" s="83">
        <v>405026</v>
      </c>
      <c r="M54" s="83">
        <v>47107</v>
      </c>
      <c r="O54" s="83">
        <v>442965</v>
      </c>
      <c r="P54" s="83">
        <v>51520</v>
      </c>
      <c r="S54" s="83">
        <v>0</v>
      </c>
      <c r="T54" s="83">
        <v>0</v>
      </c>
      <c r="V54" s="83">
        <v>0</v>
      </c>
      <c r="W54" s="83">
        <v>0</v>
      </c>
      <c r="Y54" s="87">
        <f t="shared" si="1"/>
        <v>2511193</v>
      </c>
      <c r="Z54" s="87">
        <f t="shared" si="1"/>
        <v>292069</v>
      </c>
      <c r="AA54" s="93">
        <f t="shared" si="2"/>
        <v>2219124</v>
      </c>
      <c r="AC54" s="83">
        <v>652</v>
      </c>
      <c r="AD54" s="83" t="s">
        <v>105</v>
      </c>
      <c r="AE54" s="83">
        <v>366691</v>
      </c>
      <c r="AG54" s="83">
        <v>652</v>
      </c>
      <c r="AH54" s="83" t="s">
        <v>105</v>
      </c>
      <c r="AI54" s="82">
        <v>359669</v>
      </c>
      <c r="AL54" s="93">
        <f t="shared" si="3"/>
        <v>2226146</v>
      </c>
      <c r="AN54" s="94">
        <v>70177.63</v>
      </c>
      <c r="AO54" s="94">
        <v>32741</v>
      </c>
      <c r="AP54" s="94">
        <v>9400</v>
      </c>
      <c r="AQ54" s="93">
        <f t="shared" si="4"/>
        <v>2338464.63</v>
      </c>
      <c r="AR54" s="94"/>
      <c r="AS54" s="76">
        <v>2338464.63</v>
      </c>
      <c r="AT54" s="95">
        <f t="shared" si="0"/>
        <v>0</v>
      </c>
    </row>
    <row r="55" spans="1:46" ht="15">
      <c r="A55" s="82">
        <v>653</v>
      </c>
      <c r="B55" s="82" t="s">
        <v>107</v>
      </c>
      <c r="C55" s="83">
        <v>77428</v>
      </c>
      <c r="D55" s="83">
        <v>6666</v>
      </c>
      <c r="F55" s="83">
        <v>509749</v>
      </c>
      <c r="G55" s="83">
        <v>43886</v>
      </c>
      <c r="I55" s="83">
        <v>1828432</v>
      </c>
      <c r="J55" s="83">
        <v>157414</v>
      </c>
      <c r="L55" s="83">
        <v>1289651</v>
      </c>
      <c r="M55" s="83">
        <v>111029</v>
      </c>
      <c r="O55" s="83">
        <v>166755</v>
      </c>
      <c r="P55" s="83">
        <v>14356</v>
      </c>
      <c r="S55" s="83">
        <v>0</v>
      </c>
      <c r="T55" s="83">
        <v>0</v>
      </c>
      <c r="V55" s="83">
        <v>19094</v>
      </c>
      <c r="W55" s="83">
        <v>1644</v>
      </c>
      <c r="Y55" s="87">
        <f t="shared" si="1"/>
        <v>3891109</v>
      </c>
      <c r="Z55" s="87">
        <f t="shared" si="1"/>
        <v>334995</v>
      </c>
      <c r="AA55" s="93">
        <f t="shared" si="2"/>
        <v>3556114</v>
      </c>
      <c r="AC55" s="83">
        <v>653</v>
      </c>
      <c r="AD55" s="83" t="s">
        <v>107</v>
      </c>
      <c r="AE55" s="83">
        <v>588473</v>
      </c>
      <c r="AG55" s="83">
        <v>653</v>
      </c>
      <c r="AH55" s="83" t="s">
        <v>107</v>
      </c>
      <c r="AI55" s="82">
        <v>499861</v>
      </c>
      <c r="AL55" s="93">
        <f t="shared" si="3"/>
        <v>3644726</v>
      </c>
      <c r="AN55" s="94">
        <v>102604</v>
      </c>
      <c r="AO55" s="93"/>
      <c r="AP55" s="93"/>
      <c r="AQ55" s="93">
        <f t="shared" si="4"/>
        <v>3747330</v>
      </c>
      <c r="AR55" s="93"/>
      <c r="AS55" s="76">
        <v>3747330</v>
      </c>
      <c r="AT55" s="95">
        <f t="shared" si="0"/>
        <v>0</v>
      </c>
    </row>
    <row r="56" spans="1:46" ht="15">
      <c r="A56" s="82">
        <v>654</v>
      </c>
      <c r="B56" s="82" t="s">
        <v>109</v>
      </c>
      <c r="C56" s="83">
        <v>75723</v>
      </c>
      <c r="D56" s="83">
        <v>7954</v>
      </c>
      <c r="F56" s="83">
        <v>213573</v>
      </c>
      <c r="G56" s="83">
        <v>22435</v>
      </c>
      <c r="I56" s="83">
        <v>768013</v>
      </c>
      <c r="J56" s="83">
        <v>80675</v>
      </c>
      <c r="L56" s="83">
        <v>221224</v>
      </c>
      <c r="M56" s="83">
        <v>23238</v>
      </c>
      <c r="O56" s="83">
        <v>103045</v>
      </c>
      <c r="P56" s="83">
        <v>10824</v>
      </c>
      <c r="S56" s="83">
        <v>0</v>
      </c>
      <c r="T56" s="83">
        <v>0</v>
      </c>
      <c r="V56" s="83">
        <v>5386</v>
      </c>
      <c r="W56" s="83">
        <v>566</v>
      </c>
      <c r="Y56" s="87">
        <f t="shared" si="1"/>
        <v>1386964</v>
      </c>
      <c r="Z56" s="87">
        <f t="shared" si="1"/>
        <v>145692</v>
      </c>
      <c r="AA56" s="93">
        <f t="shared" si="2"/>
        <v>1241272</v>
      </c>
      <c r="AC56" s="83">
        <v>654</v>
      </c>
      <c r="AD56" s="83" t="s">
        <v>109</v>
      </c>
      <c r="AE56" s="83">
        <v>204844</v>
      </c>
      <c r="AG56" s="83">
        <v>654</v>
      </c>
      <c r="AH56" s="83" t="s">
        <v>109</v>
      </c>
      <c r="AI56" s="82">
        <v>185092</v>
      </c>
      <c r="AL56" s="93">
        <f t="shared" si="3"/>
        <v>1261024</v>
      </c>
      <c r="AN56" s="94">
        <v>41094</v>
      </c>
      <c r="AO56" s="93"/>
      <c r="AP56" s="93"/>
      <c r="AQ56" s="93">
        <f t="shared" si="4"/>
        <v>1302118</v>
      </c>
      <c r="AR56" s="93"/>
      <c r="AS56" s="76">
        <v>1302118</v>
      </c>
      <c r="AT56" s="95">
        <f t="shared" si="0"/>
        <v>0</v>
      </c>
    </row>
    <row r="57" spans="1:46" ht="15">
      <c r="A57" s="82">
        <v>655</v>
      </c>
      <c r="B57" s="82" t="s">
        <v>111</v>
      </c>
      <c r="C57" s="83">
        <v>340891</v>
      </c>
      <c r="D57" s="83">
        <v>88896</v>
      </c>
      <c r="F57" s="83">
        <v>156142</v>
      </c>
      <c r="G57" s="83">
        <v>40718</v>
      </c>
      <c r="I57" s="83">
        <v>1219478</v>
      </c>
      <c r="J57" s="83">
        <v>318012</v>
      </c>
      <c r="L57" s="83">
        <v>387925</v>
      </c>
      <c r="M57" s="83">
        <v>101162</v>
      </c>
      <c r="O57" s="83">
        <v>337923</v>
      </c>
      <c r="P57" s="83">
        <v>88122</v>
      </c>
      <c r="S57" s="83">
        <v>0</v>
      </c>
      <c r="T57" s="83">
        <v>0</v>
      </c>
      <c r="V57" s="83">
        <v>0</v>
      </c>
      <c r="W57" s="83">
        <v>0</v>
      </c>
      <c r="Y57" s="87">
        <f t="shared" si="1"/>
        <v>2442359</v>
      </c>
      <c r="Z57" s="87">
        <f t="shared" si="1"/>
        <v>636910</v>
      </c>
      <c r="AA57" s="93">
        <f t="shared" si="2"/>
        <v>1805449</v>
      </c>
      <c r="AC57" s="83">
        <v>655</v>
      </c>
      <c r="AD57" s="83" t="s">
        <v>111</v>
      </c>
      <c r="AE57" s="83">
        <v>296652</v>
      </c>
      <c r="AG57" s="83">
        <v>655</v>
      </c>
      <c r="AH57" s="83" t="s">
        <v>111</v>
      </c>
      <c r="AI57" s="82">
        <v>319411</v>
      </c>
      <c r="AL57" s="93">
        <f t="shared" si="3"/>
        <v>1782690</v>
      </c>
      <c r="AN57" s="94">
        <v>81196.98</v>
      </c>
      <c r="AO57" s="93"/>
      <c r="AP57" s="93"/>
      <c r="AQ57" s="93">
        <f t="shared" si="4"/>
        <v>1863886.98</v>
      </c>
      <c r="AR57" s="93"/>
      <c r="AS57" s="76">
        <v>1863886.98</v>
      </c>
      <c r="AT57" s="95">
        <f t="shared" si="0"/>
        <v>0</v>
      </c>
    </row>
    <row r="58" spans="1:46" ht="15">
      <c r="A58" s="82">
        <v>656</v>
      </c>
      <c r="B58" s="82" t="s">
        <v>113</v>
      </c>
      <c r="C58" s="83">
        <v>1161037</v>
      </c>
      <c r="D58" s="83">
        <v>245324</v>
      </c>
      <c r="F58" s="83">
        <v>518694</v>
      </c>
      <c r="G58" s="83">
        <v>109599</v>
      </c>
      <c r="I58" s="83">
        <v>7849521</v>
      </c>
      <c r="J58" s="83">
        <v>1658583</v>
      </c>
      <c r="L58" s="83">
        <v>3054486</v>
      </c>
      <c r="M58" s="83">
        <v>645405</v>
      </c>
      <c r="O58" s="83">
        <v>837615</v>
      </c>
      <c r="P58" s="83">
        <v>176986</v>
      </c>
      <c r="S58" s="83">
        <v>16319</v>
      </c>
      <c r="T58" s="83">
        <v>3448</v>
      </c>
      <c r="V58" s="83">
        <v>22521</v>
      </c>
      <c r="W58" s="83">
        <v>4759</v>
      </c>
      <c r="Y58" s="87">
        <f t="shared" si="1"/>
        <v>13460193</v>
      </c>
      <c r="Z58" s="87">
        <f t="shared" si="1"/>
        <v>2844104</v>
      </c>
      <c r="AA58" s="93">
        <f t="shared" si="2"/>
        <v>10616089</v>
      </c>
      <c r="AC58" s="83">
        <v>656</v>
      </c>
      <c r="AD58" s="83" t="s">
        <v>113</v>
      </c>
      <c r="AE58" s="83">
        <v>1755777</v>
      </c>
      <c r="AG58" s="83">
        <v>656</v>
      </c>
      <c r="AH58" s="83" t="s">
        <v>113</v>
      </c>
      <c r="AI58" s="82">
        <v>1598360</v>
      </c>
      <c r="AL58" s="93">
        <f t="shared" si="3"/>
        <v>10773506</v>
      </c>
      <c r="AN58" s="94">
        <v>243712</v>
      </c>
      <c r="AO58" s="93"/>
      <c r="AP58" s="93"/>
      <c r="AQ58" s="93">
        <f t="shared" si="4"/>
        <v>11017218</v>
      </c>
      <c r="AR58" s="93"/>
      <c r="AS58" s="76">
        <v>11002310</v>
      </c>
      <c r="AT58" s="95">
        <f t="shared" si="0"/>
        <v>-14908</v>
      </c>
    </row>
    <row r="59" spans="1:46" ht="15">
      <c r="A59" s="82">
        <v>657</v>
      </c>
      <c r="B59" s="82" t="s">
        <v>115</v>
      </c>
      <c r="C59" s="83">
        <v>1155628</v>
      </c>
      <c r="D59" s="83">
        <v>148481</v>
      </c>
      <c r="F59" s="83">
        <v>721097</v>
      </c>
      <c r="G59" s="83">
        <v>92650</v>
      </c>
      <c r="I59" s="83">
        <v>6556566</v>
      </c>
      <c r="J59" s="83">
        <v>842420</v>
      </c>
      <c r="L59" s="83">
        <v>3539394</v>
      </c>
      <c r="M59" s="83">
        <v>454759</v>
      </c>
      <c r="O59" s="83">
        <v>956987</v>
      </c>
      <c r="P59" s="83">
        <v>122958</v>
      </c>
      <c r="S59" s="83">
        <v>19368</v>
      </c>
      <c r="T59" s="83">
        <v>2488</v>
      </c>
      <c r="V59" s="83">
        <v>42105</v>
      </c>
      <c r="W59" s="83">
        <v>5410</v>
      </c>
      <c r="Y59" s="87">
        <f t="shared" si="1"/>
        <v>12991145</v>
      </c>
      <c r="Z59" s="87">
        <f t="shared" si="1"/>
        <v>1669166</v>
      </c>
      <c r="AA59" s="93">
        <f t="shared" si="2"/>
        <v>11321979</v>
      </c>
      <c r="AC59" s="83">
        <v>657</v>
      </c>
      <c r="AD59" s="83" t="s">
        <v>115</v>
      </c>
      <c r="AE59" s="83">
        <v>1869232</v>
      </c>
      <c r="AG59" s="83">
        <v>657</v>
      </c>
      <c r="AH59" s="83" t="s">
        <v>115</v>
      </c>
      <c r="AI59" s="82">
        <v>1651901</v>
      </c>
      <c r="AL59" s="93">
        <f t="shared" si="3"/>
        <v>11539310</v>
      </c>
      <c r="AN59" s="94">
        <v>315676</v>
      </c>
      <c r="AO59" s="93"/>
      <c r="AP59" s="94">
        <v>9762</v>
      </c>
      <c r="AQ59" s="93">
        <f t="shared" si="4"/>
        <v>11864748</v>
      </c>
      <c r="AR59" s="93"/>
      <c r="AS59" s="76">
        <v>11864748</v>
      </c>
      <c r="AT59" s="95">
        <f t="shared" si="0"/>
        <v>0</v>
      </c>
    </row>
    <row r="60" spans="1:46" ht="15">
      <c r="A60" s="82">
        <v>658</v>
      </c>
      <c r="B60" s="82" t="s">
        <v>117</v>
      </c>
      <c r="C60" s="83">
        <v>1836679</v>
      </c>
      <c r="D60" s="83">
        <v>457586</v>
      </c>
      <c r="F60" s="83">
        <v>854536</v>
      </c>
      <c r="G60" s="83">
        <v>212897</v>
      </c>
      <c r="I60" s="83">
        <v>12090769</v>
      </c>
      <c r="J60" s="83">
        <v>3012266</v>
      </c>
      <c r="L60" s="83">
        <v>5369839</v>
      </c>
      <c r="M60" s="83">
        <v>1337829</v>
      </c>
      <c r="O60" s="83">
        <v>2087985</v>
      </c>
      <c r="P60" s="83">
        <v>520196</v>
      </c>
      <c r="S60" s="83">
        <v>18684</v>
      </c>
      <c r="T60" s="83">
        <v>4655</v>
      </c>
      <c r="V60" s="83">
        <v>91554</v>
      </c>
      <c r="W60" s="83">
        <v>22810</v>
      </c>
      <c r="Y60" s="87">
        <f t="shared" si="1"/>
        <v>22350046</v>
      </c>
      <c r="Z60" s="87">
        <f t="shared" si="1"/>
        <v>5568239</v>
      </c>
      <c r="AA60" s="93">
        <f t="shared" si="2"/>
        <v>16781807</v>
      </c>
      <c r="AC60" s="83">
        <v>658</v>
      </c>
      <c r="AD60" s="83" t="s">
        <v>117</v>
      </c>
      <c r="AE60" s="83">
        <v>2764356</v>
      </c>
      <c r="AG60" s="83">
        <v>658</v>
      </c>
      <c r="AH60" s="83" t="s">
        <v>117</v>
      </c>
      <c r="AI60" s="82">
        <v>2332304</v>
      </c>
      <c r="AL60" s="93">
        <f t="shared" si="3"/>
        <v>17213859</v>
      </c>
      <c r="AN60" s="94">
        <v>860660</v>
      </c>
      <c r="AO60" s="94">
        <v>94095</v>
      </c>
      <c r="AP60" s="94">
        <v>26000</v>
      </c>
      <c r="AQ60" s="93">
        <f t="shared" si="4"/>
        <v>18194614</v>
      </c>
      <c r="AR60" s="94"/>
      <c r="AS60" s="76">
        <v>18194614</v>
      </c>
      <c r="AT60" s="95">
        <f t="shared" si="0"/>
        <v>0</v>
      </c>
    </row>
    <row r="61" spans="1:46" ht="15">
      <c r="A61" s="82">
        <v>659</v>
      </c>
      <c r="B61" s="82" t="s">
        <v>119</v>
      </c>
      <c r="C61" s="83">
        <v>122111</v>
      </c>
      <c r="D61" s="83">
        <v>19424</v>
      </c>
      <c r="F61" s="83">
        <v>210988</v>
      </c>
      <c r="G61" s="83">
        <v>33561</v>
      </c>
      <c r="I61" s="83">
        <v>1208591</v>
      </c>
      <c r="J61" s="83">
        <v>192246</v>
      </c>
      <c r="L61" s="83">
        <v>642365</v>
      </c>
      <c r="M61" s="83">
        <v>102179</v>
      </c>
      <c r="O61" s="83">
        <v>569322</v>
      </c>
      <c r="P61" s="83">
        <v>90560</v>
      </c>
      <c r="S61" s="83">
        <v>2053</v>
      </c>
      <c r="T61" s="83">
        <v>327</v>
      </c>
      <c r="V61" s="83">
        <v>1469</v>
      </c>
      <c r="W61" s="83">
        <v>234</v>
      </c>
      <c r="Y61" s="87">
        <f t="shared" si="1"/>
        <v>2756899</v>
      </c>
      <c r="Z61" s="87">
        <f t="shared" si="1"/>
        <v>438531</v>
      </c>
      <c r="AA61" s="93">
        <f t="shared" si="2"/>
        <v>2318368</v>
      </c>
      <c r="AC61" s="83">
        <v>659</v>
      </c>
      <c r="AD61" s="83" t="s">
        <v>119</v>
      </c>
      <c r="AE61" s="83">
        <v>381943</v>
      </c>
      <c r="AG61" s="83">
        <v>659</v>
      </c>
      <c r="AH61" s="83" t="s">
        <v>119</v>
      </c>
      <c r="AI61" s="82">
        <v>367917</v>
      </c>
      <c r="AL61" s="93">
        <f t="shared" si="3"/>
        <v>2332394</v>
      </c>
      <c r="AN61" s="94">
        <v>59462</v>
      </c>
      <c r="AO61" s="93"/>
      <c r="AP61" s="93"/>
      <c r="AQ61" s="93">
        <f t="shared" si="4"/>
        <v>2391856</v>
      </c>
      <c r="AR61" s="93"/>
      <c r="AS61" s="76">
        <v>2391856</v>
      </c>
      <c r="AT61" s="95">
        <f t="shared" si="0"/>
        <v>0</v>
      </c>
    </row>
    <row r="62" spans="1:46" ht="15">
      <c r="A62" s="82">
        <v>660</v>
      </c>
      <c r="B62" s="82" t="s">
        <v>121</v>
      </c>
      <c r="C62" s="83">
        <v>15667003</v>
      </c>
      <c r="D62" s="83">
        <v>5333308</v>
      </c>
      <c r="F62" s="83">
        <v>3344776</v>
      </c>
      <c r="G62" s="83">
        <v>1138617</v>
      </c>
      <c r="I62" s="83">
        <v>31234441</v>
      </c>
      <c r="J62" s="83">
        <v>10632722</v>
      </c>
      <c r="L62" s="83">
        <v>3863808</v>
      </c>
      <c r="M62" s="83">
        <v>1315304</v>
      </c>
      <c r="O62" s="83">
        <v>466931</v>
      </c>
      <c r="P62" s="83">
        <v>158951</v>
      </c>
      <c r="S62" s="83">
        <v>17424</v>
      </c>
      <c r="T62" s="83">
        <v>5931</v>
      </c>
      <c r="V62" s="83">
        <v>345165</v>
      </c>
      <c r="W62" s="83">
        <v>117500</v>
      </c>
      <c r="Y62" s="87">
        <f t="shared" si="1"/>
        <v>54939548</v>
      </c>
      <c r="Z62" s="87">
        <f t="shared" si="1"/>
        <v>18702333</v>
      </c>
      <c r="AA62" s="93">
        <f t="shared" si="2"/>
        <v>36237215</v>
      </c>
      <c r="AC62" s="83">
        <v>660</v>
      </c>
      <c r="AD62" s="83" t="s">
        <v>121</v>
      </c>
      <c r="AE62" s="83">
        <v>5950913</v>
      </c>
      <c r="AG62" s="83">
        <v>660</v>
      </c>
      <c r="AH62" s="83" t="s">
        <v>121</v>
      </c>
      <c r="AI62" s="82">
        <v>5382636</v>
      </c>
      <c r="AL62" s="93">
        <f t="shared" si="3"/>
        <v>36805492</v>
      </c>
      <c r="AN62" s="94">
        <v>1595340</v>
      </c>
      <c r="AO62" s="94">
        <v>312896</v>
      </c>
      <c r="AP62" s="94">
        <v>131750</v>
      </c>
      <c r="AQ62" s="93">
        <f t="shared" si="4"/>
        <v>38845478</v>
      </c>
      <c r="AR62" s="94"/>
      <c r="AS62" s="76">
        <v>34529896</v>
      </c>
      <c r="AT62" s="95">
        <f t="shared" si="0"/>
        <v>-4315582</v>
      </c>
    </row>
    <row r="63" spans="1:46" ht="15">
      <c r="A63" s="82">
        <v>661</v>
      </c>
      <c r="B63" s="82" t="s">
        <v>123</v>
      </c>
      <c r="C63" s="83">
        <v>88563</v>
      </c>
      <c r="D63" s="83">
        <v>26561</v>
      </c>
      <c r="F63" s="83">
        <v>385711</v>
      </c>
      <c r="G63" s="83">
        <v>115678</v>
      </c>
      <c r="I63" s="83">
        <v>1185569</v>
      </c>
      <c r="J63" s="83">
        <v>355561</v>
      </c>
      <c r="L63" s="83">
        <v>489247</v>
      </c>
      <c r="M63" s="83">
        <v>146729</v>
      </c>
      <c r="O63" s="83">
        <v>460515</v>
      </c>
      <c r="P63" s="83">
        <v>138112</v>
      </c>
      <c r="S63" s="83">
        <v>6107</v>
      </c>
      <c r="T63" s="83">
        <v>1832</v>
      </c>
      <c r="V63" s="83">
        <v>9792</v>
      </c>
      <c r="W63" s="83">
        <v>2937</v>
      </c>
      <c r="Y63" s="87">
        <f t="shared" si="1"/>
        <v>2625504</v>
      </c>
      <c r="Z63" s="87">
        <f t="shared" si="1"/>
        <v>787410</v>
      </c>
      <c r="AA63" s="93">
        <f t="shared" si="2"/>
        <v>1838094</v>
      </c>
      <c r="AC63" s="83">
        <v>661</v>
      </c>
      <c r="AD63" s="83" t="s">
        <v>123</v>
      </c>
      <c r="AE63" s="83">
        <v>299822</v>
      </c>
      <c r="AG63" s="83">
        <v>661</v>
      </c>
      <c r="AH63" s="83" t="s">
        <v>123</v>
      </c>
      <c r="AI63" s="82">
        <v>248506</v>
      </c>
      <c r="AL63" s="93">
        <f t="shared" si="3"/>
        <v>1889410</v>
      </c>
      <c r="AN63" s="94">
        <v>59992.3</v>
      </c>
      <c r="AO63" s="93"/>
      <c r="AP63" s="93"/>
      <c r="AQ63" s="93">
        <f t="shared" si="4"/>
        <v>1949402.3</v>
      </c>
      <c r="AR63" s="93"/>
      <c r="AS63" s="76">
        <v>1949613</v>
      </c>
      <c r="AT63" s="95">
        <f t="shared" si="0"/>
        <v>210.69999999995343</v>
      </c>
    </row>
    <row r="64" spans="1:46" ht="15">
      <c r="A64" s="82">
        <v>662</v>
      </c>
      <c r="B64" s="82" t="s">
        <v>125</v>
      </c>
      <c r="C64" s="83">
        <v>0</v>
      </c>
      <c r="D64" s="83">
        <v>0</v>
      </c>
      <c r="F64" s="83">
        <v>28828</v>
      </c>
      <c r="G64" s="83">
        <v>3263</v>
      </c>
      <c r="I64" s="83">
        <v>175188</v>
      </c>
      <c r="J64" s="83">
        <v>19829</v>
      </c>
      <c r="L64" s="83">
        <v>62733</v>
      </c>
      <c r="M64" s="83">
        <v>7101</v>
      </c>
      <c r="O64" s="83">
        <v>89438</v>
      </c>
      <c r="P64" s="83">
        <v>10123</v>
      </c>
      <c r="S64" s="83">
        <v>0</v>
      </c>
      <c r="T64" s="83">
        <v>0</v>
      </c>
      <c r="V64" s="83">
        <v>0</v>
      </c>
      <c r="W64" s="83">
        <v>0</v>
      </c>
      <c r="Y64" s="87">
        <f t="shared" si="1"/>
        <v>356187</v>
      </c>
      <c r="Z64" s="87">
        <f t="shared" si="1"/>
        <v>40316</v>
      </c>
      <c r="AA64" s="93">
        <f t="shared" si="2"/>
        <v>315871</v>
      </c>
      <c r="AC64" s="83">
        <v>662</v>
      </c>
      <c r="AD64" s="83" t="s">
        <v>125</v>
      </c>
      <c r="AE64" s="83">
        <v>51546</v>
      </c>
      <c r="AG64" s="83">
        <v>662</v>
      </c>
      <c r="AH64" s="83" t="s">
        <v>125</v>
      </c>
      <c r="AI64" s="82">
        <v>48603</v>
      </c>
      <c r="AL64" s="93">
        <f t="shared" si="3"/>
        <v>318814</v>
      </c>
      <c r="AN64" s="94">
        <v>8102</v>
      </c>
      <c r="AO64" s="93"/>
      <c r="AP64" s="93"/>
      <c r="AQ64" s="93">
        <f t="shared" si="4"/>
        <v>326916</v>
      </c>
      <c r="AR64" s="93"/>
      <c r="AS64" s="76">
        <v>326916</v>
      </c>
      <c r="AT64" s="95">
        <f t="shared" si="0"/>
        <v>0</v>
      </c>
    </row>
    <row r="65" spans="1:46" ht="15">
      <c r="A65" s="82">
        <v>663</v>
      </c>
      <c r="B65" s="82" t="s">
        <v>127</v>
      </c>
      <c r="C65" s="83">
        <v>737013</v>
      </c>
      <c r="D65" s="83">
        <v>296056</v>
      </c>
      <c r="F65" s="83">
        <v>766807</v>
      </c>
      <c r="G65" s="83">
        <v>308024</v>
      </c>
      <c r="I65" s="83">
        <v>5355925</v>
      </c>
      <c r="J65" s="83">
        <v>2151457</v>
      </c>
      <c r="L65" s="83">
        <v>856420</v>
      </c>
      <c r="M65" s="83">
        <v>344021</v>
      </c>
      <c r="O65" s="83">
        <v>515860</v>
      </c>
      <c r="P65" s="83">
        <v>207219</v>
      </c>
      <c r="S65" s="83">
        <v>0</v>
      </c>
      <c r="T65" s="83">
        <v>0</v>
      </c>
      <c r="V65" s="83">
        <v>33782</v>
      </c>
      <c r="W65" s="83">
        <v>13570</v>
      </c>
      <c r="Y65" s="87">
        <f t="shared" si="1"/>
        <v>8265807</v>
      </c>
      <c r="Z65" s="87">
        <f t="shared" si="1"/>
        <v>3320347</v>
      </c>
      <c r="AA65" s="93">
        <f t="shared" si="2"/>
        <v>4945460</v>
      </c>
      <c r="AC65" s="83">
        <v>663</v>
      </c>
      <c r="AD65" s="83" t="s">
        <v>127</v>
      </c>
      <c r="AE65" s="83">
        <v>808755</v>
      </c>
      <c r="AG65" s="83">
        <v>663</v>
      </c>
      <c r="AH65" s="83" t="s">
        <v>127</v>
      </c>
      <c r="AI65" s="82">
        <v>720304</v>
      </c>
      <c r="AL65" s="93">
        <f t="shared" si="3"/>
        <v>5033911</v>
      </c>
      <c r="AN65" s="94">
        <v>168144</v>
      </c>
      <c r="AO65" s="93"/>
      <c r="AP65" s="93"/>
      <c r="AQ65" s="93">
        <f t="shared" si="4"/>
        <v>5202055</v>
      </c>
      <c r="AR65" s="93"/>
      <c r="AS65" s="76">
        <v>5113604</v>
      </c>
      <c r="AT65" s="95">
        <f t="shared" si="0"/>
        <v>-88451</v>
      </c>
    </row>
    <row r="66" spans="1:46" ht="15">
      <c r="A66" s="82">
        <v>664</v>
      </c>
      <c r="B66" s="82" t="s">
        <v>129</v>
      </c>
      <c r="C66" s="83">
        <v>1005096</v>
      </c>
      <c r="D66" s="83">
        <v>124497</v>
      </c>
      <c r="F66" s="83">
        <v>467880</v>
      </c>
      <c r="G66" s="83">
        <v>57954</v>
      </c>
      <c r="I66" s="83">
        <v>2890559</v>
      </c>
      <c r="J66" s="83">
        <v>358042</v>
      </c>
      <c r="L66" s="83">
        <v>822987</v>
      </c>
      <c r="M66" s="83">
        <v>101940</v>
      </c>
      <c r="O66" s="83">
        <v>529954</v>
      </c>
      <c r="P66" s="83">
        <v>65643</v>
      </c>
      <c r="S66" s="83">
        <v>0</v>
      </c>
      <c r="T66" s="83">
        <v>0</v>
      </c>
      <c r="V66" s="83">
        <v>25949</v>
      </c>
      <c r="W66" s="83">
        <v>3214</v>
      </c>
      <c r="Y66" s="87">
        <f t="shared" si="1"/>
        <v>5742425</v>
      </c>
      <c r="Z66" s="87">
        <f t="shared" si="1"/>
        <v>711290</v>
      </c>
      <c r="AA66" s="93">
        <f t="shared" si="2"/>
        <v>5031135</v>
      </c>
      <c r="AC66" s="83">
        <v>664</v>
      </c>
      <c r="AD66" s="83" t="s">
        <v>129</v>
      </c>
      <c r="AE66" s="83">
        <v>828414</v>
      </c>
      <c r="AG66" s="83">
        <v>664</v>
      </c>
      <c r="AH66" s="83" t="s">
        <v>129</v>
      </c>
      <c r="AI66" s="82">
        <v>669472</v>
      </c>
      <c r="AL66" s="93">
        <f t="shared" si="3"/>
        <v>5190077</v>
      </c>
      <c r="AN66" s="94">
        <v>68426</v>
      </c>
      <c r="AO66" s="93"/>
      <c r="AP66" s="93"/>
      <c r="AQ66" s="93">
        <f t="shared" si="4"/>
        <v>5258503</v>
      </c>
      <c r="AR66" s="93"/>
      <c r="AS66" s="76">
        <v>5258503</v>
      </c>
      <c r="AT66" s="95">
        <f t="shared" si="0"/>
        <v>0</v>
      </c>
    </row>
    <row r="67" spans="1:46" ht="15">
      <c r="A67" s="82">
        <v>665</v>
      </c>
      <c r="B67" s="82" t="s">
        <v>131</v>
      </c>
      <c r="C67" s="83">
        <v>246674</v>
      </c>
      <c r="D67" s="83">
        <v>28750</v>
      </c>
      <c r="F67" s="83">
        <v>213141</v>
      </c>
      <c r="G67" s="83">
        <v>24842</v>
      </c>
      <c r="I67" s="83">
        <v>1290257</v>
      </c>
      <c r="J67" s="83">
        <v>150383</v>
      </c>
      <c r="L67" s="83">
        <v>347612</v>
      </c>
      <c r="M67" s="83">
        <v>40515</v>
      </c>
      <c r="O67" s="83">
        <v>170682</v>
      </c>
      <c r="P67" s="83">
        <v>19893</v>
      </c>
      <c r="S67" s="83">
        <v>0</v>
      </c>
      <c r="T67" s="83">
        <v>0</v>
      </c>
      <c r="V67" s="83">
        <v>7344</v>
      </c>
      <c r="W67" s="83">
        <v>856</v>
      </c>
      <c r="Y67" s="87">
        <f t="shared" si="1"/>
        <v>2275710</v>
      </c>
      <c r="Z67" s="87">
        <f t="shared" si="1"/>
        <v>265239</v>
      </c>
      <c r="AA67" s="93">
        <f t="shared" si="2"/>
        <v>2010471</v>
      </c>
      <c r="AC67" s="83">
        <v>665</v>
      </c>
      <c r="AD67" s="83" t="s">
        <v>131</v>
      </c>
      <c r="AE67" s="83">
        <v>332472</v>
      </c>
      <c r="AG67" s="83">
        <v>665</v>
      </c>
      <c r="AH67" s="83" t="s">
        <v>131</v>
      </c>
      <c r="AI67" s="82">
        <v>323973</v>
      </c>
      <c r="AL67" s="93">
        <f t="shared" si="3"/>
        <v>2018970</v>
      </c>
      <c r="AN67" s="94">
        <v>67490</v>
      </c>
      <c r="AO67" s="93"/>
      <c r="AP67" s="93"/>
      <c r="AQ67" s="93">
        <f t="shared" si="4"/>
        <v>2086460</v>
      </c>
      <c r="AR67" s="93"/>
      <c r="AS67" s="76">
        <v>2086460</v>
      </c>
      <c r="AT67" s="95">
        <f aca="true" t="shared" si="5" ref="AT67:AT130">+AS67-AQ67</f>
        <v>0</v>
      </c>
    </row>
    <row r="68" spans="1:46" ht="15">
      <c r="A68" s="82">
        <v>666</v>
      </c>
      <c r="B68" s="82" t="s">
        <v>133</v>
      </c>
      <c r="C68" s="83">
        <v>477205</v>
      </c>
      <c r="D68" s="83">
        <v>304308</v>
      </c>
      <c r="F68" s="83">
        <v>188877</v>
      </c>
      <c r="G68" s="83">
        <v>120445</v>
      </c>
      <c r="I68" s="83">
        <v>915287</v>
      </c>
      <c r="J68" s="83">
        <v>583668</v>
      </c>
      <c r="L68" s="83">
        <v>45640</v>
      </c>
      <c r="M68" s="83">
        <v>29104</v>
      </c>
      <c r="O68" s="83">
        <v>123898</v>
      </c>
      <c r="P68" s="83">
        <v>79008</v>
      </c>
      <c r="S68" s="83">
        <v>0</v>
      </c>
      <c r="T68" s="83">
        <v>0</v>
      </c>
      <c r="V68" s="83">
        <v>3917</v>
      </c>
      <c r="W68" s="83">
        <v>2498</v>
      </c>
      <c r="Y68" s="87">
        <f aca="true" t="shared" si="6" ref="Y68:Z131">+C68+F68+I68+L68+O68+S68+V68</f>
        <v>1754824</v>
      </c>
      <c r="Z68" s="87">
        <f t="shared" si="6"/>
        <v>1119031</v>
      </c>
      <c r="AA68" s="93">
        <f aca="true" t="shared" si="7" ref="AA68:AA131">+Y68-Z68</f>
        <v>635793</v>
      </c>
      <c r="AC68" s="83">
        <v>666</v>
      </c>
      <c r="AD68" s="83" t="s">
        <v>133</v>
      </c>
      <c r="AE68" s="83">
        <v>95125</v>
      </c>
      <c r="AG68" s="83">
        <v>666</v>
      </c>
      <c r="AH68" s="83" t="s">
        <v>133</v>
      </c>
      <c r="AI68" s="82">
        <v>100493</v>
      </c>
      <c r="AL68" s="93">
        <f aca="true" t="shared" si="8" ref="AL68:AL131">+AA68+AE68-AI68</f>
        <v>630425</v>
      </c>
      <c r="AN68" s="94">
        <v>18281</v>
      </c>
      <c r="AO68" s="93"/>
      <c r="AP68" s="93"/>
      <c r="AQ68" s="93">
        <f aca="true" t="shared" si="9" ref="AQ68:AQ131">SUM(AL68:AP68)</f>
        <v>648706</v>
      </c>
      <c r="AR68" s="93"/>
      <c r="AS68" s="76">
        <v>648706</v>
      </c>
      <c r="AT68" s="95">
        <f t="shared" si="5"/>
        <v>0</v>
      </c>
    </row>
    <row r="69" spans="1:46" ht="15">
      <c r="A69" s="82">
        <v>667</v>
      </c>
      <c r="B69" s="82" t="s">
        <v>135</v>
      </c>
      <c r="C69" s="83">
        <v>15827148</v>
      </c>
      <c r="D69" s="83">
        <v>2919398</v>
      </c>
      <c r="F69" s="83">
        <v>4862218</v>
      </c>
      <c r="G69" s="83">
        <v>896861</v>
      </c>
      <c r="I69" s="83">
        <v>72361047</v>
      </c>
      <c r="J69" s="83">
        <v>13347362</v>
      </c>
      <c r="L69" s="83">
        <v>13251164</v>
      </c>
      <c r="M69" s="83">
        <v>2444244</v>
      </c>
      <c r="O69" s="83">
        <v>2958270</v>
      </c>
      <c r="P69" s="83">
        <v>545668</v>
      </c>
      <c r="S69" s="83">
        <v>86101</v>
      </c>
      <c r="T69" s="83">
        <v>15882</v>
      </c>
      <c r="V69" s="83">
        <v>1311137</v>
      </c>
      <c r="W69" s="83">
        <v>241846</v>
      </c>
      <c r="Y69" s="87">
        <f t="shared" si="6"/>
        <v>110657085</v>
      </c>
      <c r="Z69" s="87">
        <f t="shared" si="6"/>
        <v>20411261</v>
      </c>
      <c r="AA69" s="93">
        <f t="shared" si="7"/>
        <v>90245824</v>
      </c>
      <c r="AC69" s="83">
        <v>667</v>
      </c>
      <c r="AD69" s="83" t="s">
        <v>135</v>
      </c>
      <c r="AE69" s="83">
        <v>14822736</v>
      </c>
      <c r="AG69" s="83">
        <v>667</v>
      </c>
      <c r="AH69" s="83" t="s">
        <v>135</v>
      </c>
      <c r="AI69" s="82">
        <v>13617342</v>
      </c>
      <c r="AL69" s="93">
        <f t="shared" si="8"/>
        <v>91451218</v>
      </c>
      <c r="AN69" s="94">
        <v>2114903</v>
      </c>
      <c r="AO69" s="94">
        <v>171654</v>
      </c>
      <c r="AP69" s="94">
        <v>198600</v>
      </c>
      <c r="AQ69" s="93">
        <f t="shared" si="9"/>
        <v>93936375</v>
      </c>
      <c r="AR69" s="94"/>
      <c r="AS69" s="76">
        <v>94090992.28999999</v>
      </c>
      <c r="AT69" s="95">
        <f t="shared" si="5"/>
        <v>154617.28999999166</v>
      </c>
    </row>
    <row r="70" spans="1:46" ht="15">
      <c r="A70" s="82">
        <v>668</v>
      </c>
      <c r="B70" s="82" t="s">
        <v>137</v>
      </c>
      <c r="C70" s="83">
        <v>500301</v>
      </c>
      <c r="D70" s="83">
        <v>74489</v>
      </c>
      <c r="F70" s="83">
        <v>312931</v>
      </c>
      <c r="G70" s="83">
        <v>46592</v>
      </c>
      <c r="I70" s="83">
        <v>3612355</v>
      </c>
      <c r="J70" s="83">
        <v>537841</v>
      </c>
      <c r="L70" s="83">
        <v>1247725</v>
      </c>
      <c r="M70" s="83">
        <v>185773</v>
      </c>
      <c r="O70" s="83">
        <v>255181</v>
      </c>
      <c r="P70" s="83">
        <v>37994</v>
      </c>
      <c r="S70" s="83">
        <v>0</v>
      </c>
      <c r="T70" s="83">
        <v>0</v>
      </c>
      <c r="V70" s="83">
        <v>13219</v>
      </c>
      <c r="W70" s="83">
        <v>1968</v>
      </c>
      <c r="Y70" s="87">
        <f t="shared" si="6"/>
        <v>5941712</v>
      </c>
      <c r="Z70" s="87">
        <f t="shared" si="6"/>
        <v>884657</v>
      </c>
      <c r="AA70" s="93">
        <f t="shared" si="7"/>
        <v>5057055</v>
      </c>
      <c r="AC70" s="83">
        <v>668</v>
      </c>
      <c r="AD70" s="83" t="s">
        <v>137</v>
      </c>
      <c r="AE70" s="83">
        <v>836692</v>
      </c>
      <c r="AG70" s="83">
        <v>668</v>
      </c>
      <c r="AH70" s="83" t="s">
        <v>137</v>
      </c>
      <c r="AI70" s="82">
        <v>794376</v>
      </c>
      <c r="AL70" s="93">
        <f t="shared" si="8"/>
        <v>5099371</v>
      </c>
      <c r="AN70" s="94">
        <v>86422</v>
      </c>
      <c r="AO70" s="93"/>
      <c r="AP70" s="93"/>
      <c r="AQ70" s="93">
        <f t="shared" si="9"/>
        <v>5185793</v>
      </c>
      <c r="AR70" s="93"/>
      <c r="AS70" s="76">
        <v>5185793</v>
      </c>
      <c r="AT70" s="95">
        <f t="shared" si="5"/>
        <v>0</v>
      </c>
    </row>
    <row r="71" spans="1:46" ht="15">
      <c r="A71" s="82">
        <v>669</v>
      </c>
      <c r="B71" s="82" t="s">
        <v>139</v>
      </c>
      <c r="C71" s="83">
        <v>2615293</v>
      </c>
      <c r="D71" s="83">
        <v>432578</v>
      </c>
      <c r="F71" s="83">
        <v>1392583</v>
      </c>
      <c r="G71" s="83">
        <v>230338</v>
      </c>
      <c r="I71" s="83">
        <v>8721667</v>
      </c>
      <c r="J71" s="83">
        <v>1442591</v>
      </c>
      <c r="L71" s="83">
        <v>2321653</v>
      </c>
      <c r="M71" s="83">
        <v>384009</v>
      </c>
      <c r="O71" s="83">
        <v>995601</v>
      </c>
      <c r="P71" s="83">
        <v>164676</v>
      </c>
      <c r="S71" s="83">
        <v>26770</v>
      </c>
      <c r="T71" s="83">
        <v>4428</v>
      </c>
      <c r="V71" s="83">
        <v>75887</v>
      </c>
      <c r="W71" s="83">
        <v>12552</v>
      </c>
      <c r="Y71" s="87">
        <f t="shared" si="6"/>
        <v>16149454</v>
      </c>
      <c r="Z71" s="87">
        <f t="shared" si="6"/>
        <v>2671172</v>
      </c>
      <c r="AA71" s="93">
        <f t="shared" si="7"/>
        <v>13478282</v>
      </c>
      <c r="AC71" s="83">
        <v>669</v>
      </c>
      <c r="AD71" s="83" t="s">
        <v>139</v>
      </c>
      <c r="AE71" s="83">
        <v>2221277</v>
      </c>
      <c r="AG71" s="83">
        <v>669</v>
      </c>
      <c r="AH71" s="83" t="s">
        <v>139</v>
      </c>
      <c r="AI71" s="82">
        <v>2145693</v>
      </c>
      <c r="AL71" s="93">
        <f t="shared" si="8"/>
        <v>13553866</v>
      </c>
      <c r="AN71" s="94">
        <v>352065</v>
      </c>
      <c r="AO71" s="93"/>
      <c r="AP71" s="93"/>
      <c r="AQ71" s="93">
        <f t="shared" si="9"/>
        <v>13905931</v>
      </c>
      <c r="AR71" s="93"/>
      <c r="AS71" s="76">
        <v>16587871</v>
      </c>
      <c r="AT71" s="95">
        <f t="shared" si="5"/>
        <v>2681940</v>
      </c>
    </row>
    <row r="72" spans="1:46" ht="15">
      <c r="A72" s="82">
        <v>670</v>
      </c>
      <c r="B72" s="82" t="s">
        <v>141</v>
      </c>
      <c r="C72" s="83">
        <v>70180</v>
      </c>
      <c r="D72" s="83">
        <v>15149</v>
      </c>
      <c r="F72" s="83">
        <v>222834</v>
      </c>
      <c r="G72" s="83">
        <v>48101</v>
      </c>
      <c r="I72" s="83">
        <v>676891</v>
      </c>
      <c r="J72" s="83">
        <v>146113</v>
      </c>
      <c r="L72" s="83">
        <v>115374</v>
      </c>
      <c r="M72" s="83">
        <v>24905</v>
      </c>
      <c r="O72" s="83">
        <v>53675</v>
      </c>
      <c r="P72" s="83">
        <v>11586</v>
      </c>
      <c r="S72" s="83">
        <v>0</v>
      </c>
      <c r="T72" s="83">
        <v>0</v>
      </c>
      <c r="V72" s="83">
        <v>0</v>
      </c>
      <c r="W72" s="83">
        <v>0</v>
      </c>
      <c r="Y72" s="87">
        <f t="shared" si="6"/>
        <v>1138954</v>
      </c>
      <c r="Z72" s="87">
        <f t="shared" si="6"/>
        <v>245854</v>
      </c>
      <c r="AA72" s="93">
        <f t="shared" si="7"/>
        <v>893100</v>
      </c>
      <c r="AC72" s="83">
        <v>670</v>
      </c>
      <c r="AD72" s="83" t="s">
        <v>141</v>
      </c>
      <c r="AE72" s="83">
        <v>146075</v>
      </c>
      <c r="AG72" s="83">
        <v>670</v>
      </c>
      <c r="AH72" s="83" t="s">
        <v>141</v>
      </c>
      <c r="AI72" s="82">
        <v>164361</v>
      </c>
      <c r="AL72" s="93">
        <f t="shared" si="8"/>
        <v>874814</v>
      </c>
      <c r="AN72" s="94">
        <v>12808.71</v>
      </c>
      <c r="AO72" s="93"/>
      <c r="AP72" s="93"/>
      <c r="AQ72" s="93">
        <f t="shared" si="9"/>
        <v>887622.71</v>
      </c>
      <c r="AR72" s="93"/>
      <c r="AS72" s="76">
        <v>887622.71</v>
      </c>
      <c r="AT72" s="95">
        <f t="shared" si="5"/>
        <v>0</v>
      </c>
    </row>
    <row r="73" spans="1:46" ht="15">
      <c r="A73" s="82">
        <v>671</v>
      </c>
      <c r="B73" s="82" t="s">
        <v>143</v>
      </c>
      <c r="C73" s="83">
        <v>350783</v>
      </c>
      <c r="D73" s="83">
        <v>43265</v>
      </c>
      <c r="F73" s="83">
        <v>242265</v>
      </c>
      <c r="G73" s="83">
        <v>29880</v>
      </c>
      <c r="I73" s="83">
        <v>2037201</v>
      </c>
      <c r="J73" s="83">
        <v>251263</v>
      </c>
      <c r="L73" s="83">
        <v>680723</v>
      </c>
      <c r="M73" s="83">
        <v>83959</v>
      </c>
      <c r="O73" s="83">
        <v>826968</v>
      </c>
      <c r="P73" s="83">
        <v>101996</v>
      </c>
      <c r="S73" s="83">
        <v>0</v>
      </c>
      <c r="T73" s="83">
        <v>0</v>
      </c>
      <c r="V73" s="83">
        <v>15667</v>
      </c>
      <c r="W73" s="83">
        <v>1932</v>
      </c>
      <c r="Y73" s="87">
        <f t="shared" si="6"/>
        <v>4153607</v>
      </c>
      <c r="Z73" s="87">
        <f t="shared" si="6"/>
        <v>512295</v>
      </c>
      <c r="AA73" s="93">
        <f t="shared" si="7"/>
        <v>3641312</v>
      </c>
      <c r="AC73" s="83">
        <v>671</v>
      </c>
      <c r="AD73" s="83" t="s">
        <v>143</v>
      </c>
      <c r="AE73" s="83">
        <v>598660</v>
      </c>
      <c r="AG73" s="83">
        <v>671</v>
      </c>
      <c r="AH73" s="83" t="s">
        <v>143</v>
      </c>
      <c r="AI73" s="82">
        <v>578064</v>
      </c>
      <c r="AL73" s="93">
        <f t="shared" si="8"/>
        <v>3661908</v>
      </c>
      <c r="AN73" s="94">
        <v>127556</v>
      </c>
      <c r="AO73" s="93"/>
      <c r="AP73" s="93"/>
      <c r="AQ73" s="93">
        <f t="shared" si="9"/>
        <v>3789464</v>
      </c>
      <c r="AR73" s="93"/>
      <c r="AS73" s="76">
        <v>3789464</v>
      </c>
      <c r="AT73" s="95">
        <f t="shared" si="5"/>
        <v>0</v>
      </c>
    </row>
    <row r="74" spans="1:46" ht="15">
      <c r="A74" s="82">
        <v>672</v>
      </c>
      <c r="B74" s="82" t="s">
        <v>145</v>
      </c>
      <c r="C74" s="83">
        <v>34609</v>
      </c>
      <c r="D74" s="83">
        <v>6849</v>
      </c>
      <c r="F74" s="83">
        <v>125561</v>
      </c>
      <c r="G74" s="83">
        <v>24848</v>
      </c>
      <c r="I74" s="83">
        <v>1048916</v>
      </c>
      <c r="J74" s="83">
        <v>207576</v>
      </c>
      <c r="L74" s="83">
        <v>523384</v>
      </c>
      <c r="M74" s="83">
        <v>103576</v>
      </c>
      <c r="O74" s="83">
        <v>17651</v>
      </c>
      <c r="P74" s="83">
        <v>3493</v>
      </c>
      <c r="S74" s="83">
        <v>0</v>
      </c>
      <c r="T74" s="83">
        <v>0</v>
      </c>
      <c r="V74" s="83">
        <v>7344</v>
      </c>
      <c r="W74" s="83">
        <v>1453</v>
      </c>
      <c r="Y74" s="87">
        <f t="shared" si="6"/>
        <v>1757465</v>
      </c>
      <c r="Z74" s="87">
        <f t="shared" si="6"/>
        <v>347795</v>
      </c>
      <c r="AA74" s="93">
        <f t="shared" si="7"/>
        <v>1409670</v>
      </c>
      <c r="AC74" s="83">
        <v>672</v>
      </c>
      <c r="AD74" s="83" t="s">
        <v>145</v>
      </c>
      <c r="AE74" s="83">
        <v>232736</v>
      </c>
      <c r="AG74" s="83">
        <v>672</v>
      </c>
      <c r="AH74" s="83" t="s">
        <v>145</v>
      </c>
      <c r="AI74" s="82">
        <v>206207</v>
      </c>
      <c r="AL74" s="93">
        <f t="shared" si="8"/>
        <v>1436199</v>
      </c>
      <c r="AN74" s="94">
        <v>33222.31</v>
      </c>
      <c r="AO74" s="93"/>
      <c r="AP74" s="93"/>
      <c r="AQ74" s="93">
        <f t="shared" si="9"/>
        <v>1469421.31</v>
      </c>
      <c r="AR74" s="93"/>
      <c r="AS74" s="76">
        <v>1488831.49</v>
      </c>
      <c r="AT74" s="95">
        <f t="shared" si="5"/>
        <v>19410.179999999935</v>
      </c>
    </row>
    <row r="75" spans="1:46" ht="15">
      <c r="A75" s="82">
        <v>673</v>
      </c>
      <c r="B75" s="82" t="s">
        <v>147</v>
      </c>
      <c r="C75" s="83">
        <v>45821</v>
      </c>
      <c r="D75" s="83">
        <v>10353</v>
      </c>
      <c r="F75" s="83">
        <v>221853</v>
      </c>
      <c r="G75" s="83">
        <v>50124</v>
      </c>
      <c r="I75" s="83">
        <v>1111823</v>
      </c>
      <c r="J75" s="83">
        <v>251199</v>
      </c>
      <c r="L75" s="83">
        <v>723449</v>
      </c>
      <c r="M75" s="83">
        <v>163452</v>
      </c>
      <c r="O75" s="83">
        <v>177416</v>
      </c>
      <c r="P75" s="83">
        <v>40084</v>
      </c>
      <c r="S75" s="83">
        <v>0</v>
      </c>
      <c r="T75" s="83">
        <v>0</v>
      </c>
      <c r="V75" s="83">
        <v>3917</v>
      </c>
      <c r="W75" s="83">
        <v>885</v>
      </c>
      <c r="Y75" s="87">
        <f t="shared" si="6"/>
        <v>2284279</v>
      </c>
      <c r="Z75" s="87">
        <f t="shared" si="6"/>
        <v>516097</v>
      </c>
      <c r="AA75" s="93">
        <f t="shared" si="7"/>
        <v>1768182</v>
      </c>
      <c r="AC75" s="83">
        <v>673</v>
      </c>
      <c r="AD75" s="83" t="s">
        <v>147</v>
      </c>
      <c r="AE75" s="83">
        <v>291390</v>
      </c>
      <c r="AG75" s="83">
        <v>673</v>
      </c>
      <c r="AH75" s="83" t="s">
        <v>147</v>
      </c>
      <c r="AI75" s="82">
        <v>269111</v>
      </c>
      <c r="AL75" s="93">
        <f t="shared" si="8"/>
        <v>1790461</v>
      </c>
      <c r="AN75" s="94">
        <v>76241.03</v>
      </c>
      <c r="AO75" s="93"/>
      <c r="AP75" s="93"/>
      <c r="AQ75" s="93">
        <f t="shared" si="9"/>
        <v>1866702.03</v>
      </c>
      <c r="AR75" s="93"/>
      <c r="AS75" s="76">
        <v>1866702.03</v>
      </c>
      <c r="AT75" s="95">
        <f t="shared" si="5"/>
        <v>0</v>
      </c>
    </row>
    <row r="76" spans="1:46" ht="15">
      <c r="A76" s="82">
        <v>674</v>
      </c>
      <c r="B76" s="82" t="s">
        <v>149</v>
      </c>
      <c r="C76" s="83">
        <v>17536</v>
      </c>
      <c r="D76" s="83">
        <v>2728</v>
      </c>
      <c r="F76" s="83">
        <v>42423</v>
      </c>
      <c r="G76" s="83">
        <v>6599</v>
      </c>
      <c r="I76" s="83">
        <v>814614</v>
      </c>
      <c r="J76" s="83">
        <v>126714</v>
      </c>
      <c r="L76" s="83">
        <v>230631</v>
      </c>
      <c r="M76" s="83">
        <v>35875</v>
      </c>
      <c r="O76" s="83">
        <v>196712</v>
      </c>
      <c r="P76" s="83">
        <v>30599</v>
      </c>
      <c r="S76" s="83">
        <v>0</v>
      </c>
      <c r="T76" s="83">
        <v>0</v>
      </c>
      <c r="V76" s="83">
        <v>979</v>
      </c>
      <c r="W76" s="83">
        <v>152</v>
      </c>
      <c r="Y76" s="87">
        <f t="shared" si="6"/>
        <v>1302895</v>
      </c>
      <c r="Z76" s="87">
        <f t="shared" si="6"/>
        <v>202667</v>
      </c>
      <c r="AA76" s="93">
        <f t="shared" si="7"/>
        <v>1100228</v>
      </c>
      <c r="AC76" s="83">
        <v>674</v>
      </c>
      <c r="AD76" s="83" t="s">
        <v>149</v>
      </c>
      <c r="AE76" s="83">
        <v>180911</v>
      </c>
      <c r="AG76" s="83">
        <v>674</v>
      </c>
      <c r="AH76" s="83" t="s">
        <v>149</v>
      </c>
      <c r="AI76" s="82">
        <v>163750</v>
      </c>
      <c r="AL76" s="93">
        <f t="shared" si="8"/>
        <v>1117389</v>
      </c>
      <c r="AN76" s="94">
        <v>10799</v>
      </c>
      <c r="AO76" s="93"/>
      <c r="AP76" s="93"/>
      <c r="AQ76" s="93">
        <f t="shared" si="9"/>
        <v>1128188</v>
      </c>
      <c r="AR76" s="93"/>
      <c r="AS76" s="76">
        <v>1128188</v>
      </c>
      <c r="AT76" s="95">
        <f t="shared" si="5"/>
        <v>0</v>
      </c>
    </row>
    <row r="77" spans="1:46" ht="15">
      <c r="A77" s="82">
        <v>675</v>
      </c>
      <c r="B77" s="82" t="s">
        <v>151</v>
      </c>
      <c r="C77" s="83">
        <v>2501351</v>
      </c>
      <c r="D77" s="83">
        <v>412211</v>
      </c>
      <c r="F77" s="83">
        <v>1972050</v>
      </c>
      <c r="G77" s="83">
        <v>324985</v>
      </c>
      <c r="I77" s="83">
        <v>18355267</v>
      </c>
      <c r="J77" s="83">
        <v>3024862</v>
      </c>
      <c r="L77" s="83">
        <v>8814702</v>
      </c>
      <c r="M77" s="83">
        <v>1452622</v>
      </c>
      <c r="O77" s="83">
        <v>3606995</v>
      </c>
      <c r="P77" s="83">
        <v>594416</v>
      </c>
      <c r="S77" s="83">
        <v>74655</v>
      </c>
      <c r="T77" s="83">
        <v>12303</v>
      </c>
      <c r="V77" s="83">
        <v>79804</v>
      </c>
      <c r="W77" s="83">
        <v>13151</v>
      </c>
      <c r="Y77" s="87">
        <f t="shared" si="6"/>
        <v>35404824</v>
      </c>
      <c r="Z77" s="87">
        <f t="shared" si="6"/>
        <v>5834550</v>
      </c>
      <c r="AA77" s="93">
        <f t="shared" si="7"/>
        <v>29570274</v>
      </c>
      <c r="AC77" s="83">
        <v>675</v>
      </c>
      <c r="AD77" s="83" t="s">
        <v>151</v>
      </c>
      <c r="AE77" s="83">
        <v>4878187</v>
      </c>
      <c r="AG77" s="83">
        <v>675</v>
      </c>
      <c r="AH77" s="83" t="s">
        <v>151</v>
      </c>
      <c r="AI77" s="82">
        <v>4284593</v>
      </c>
      <c r="AL77" s="93">
        <f t="shared" si="8"/>
        <v>30163868</v>
      </c>
      <c r="AN77" s="94">
        <v>677625</v>
      </c>
      <c r="AO77" s="93"/>
      <c r="AP77" s="93"/>
      <c r="AQ77" s="93">
        <f t="shared" si="9"/>
        <v>30841493</v>
      </c>
      <c r="AR77" s="93"/>
      <c r="AS77" s="76">
        <v>30907146</v>
      </c>
      <c r="AT77" s="95">
        <f t="shared" si="5"/>
        <v>65653</v>
      </c>
    </row>
    <row r="78" spans="1:46" ht="15">
      <c r="A78" s="82">
        <v>676</v>
      </c>
      <c r="B78" s="82" t="s">
        <v>153</v>
      </c>
      <c r="C78" s="83">
        <v>362148</v>
      </c>
      <c r="D78" s="83">
        <v>43496</v>
      </c>
      <c r="F78" s="83">
        <v>1522337</v>
      </c>
      <c r="G78" s="83">
        <v>182842</v>
      </c>
      <c r="I78" s="83">
        <v>10588494</v>
      </c>
      <c r="J78" s="83">
        <v>1271746</v>
      </c>
      <c r="L78" s="83">
        <v>3537629</v>
      </c>
      <c r="M78" s="83">
        <v>424892</v>
      </c>
      <c r="O78" s="83">
        <v>466190</v>
      </c>
      <c r="P78" s="83">
        <v>55992</v>
      </c>
      <c r="S78" s="83">
        <v>23182</v>
      </c>
      <c r="T78" s="83">
        <v>2784</v>
      </c>
      <c r="V78" s="83">
        <v>39168</v>
      </c>
      <c r="W78" s="83">
        <v>4704</v>
      </c>
      <c r="Y78" s="87">
        <f t="shared" si="6"/>
        <v>16539148</v>
      </c>
      <c r="Z78" s="87">
        <f t="shared" si="6"/>
        <v>1986456</v>
      </c>
      <c r="AA78" s="93">
        <f t="shared" si="7"/>
        <v>14552692</v>
      </c>
      <c r="AC78" s="83">
        <v>676</v>
      </c>
      <c r="AD78" s="83" t="s">
        <v>153</v>
      </c>
      <c r="AE78" s="83">
        <v>2413356</v>
      </c>
      <c r="AG78" s="83">
        <v>676</v>
      </c>
      <c r="AH78" s="83" t="s">
        <v>153</v>
      </c>
      <c r="AI78" s="82">
        <v>2296673</v>
      </c>
      <c r="AL78" s="93">
        <f t="shared" si="8"/>
        <v>14669375</v>
      </c>
      <c r="AN78" s="94">
        <v>351185</v>
      </c>
      <c r="AO78" s="93"/>
      <c r="AP78" s="93"/>
      <c r="AQ78" s="93">
        <f t="shared" si="9"/>
        <v>15020560</v>
      </c>
      <c r="AR78" s="93"/>
      <c r="AS78" s="76">
        <v>15020560</v>
      </c>
      <c r="AT78" s="95">
        <f t="shared" si="5"/>
        <v>0</v>
      </c>
    </row>
    <row r="79" spans="1:46" ht="15">
      <c r="A79" s="82">
        <v>677</v>
      </c>
      <c r="B79" s="82" t="s">
        <v>155</v>
      </c>
      <c r="C79" s="83">
        <v>123281</v>
      </c>
      <c r="D79" s="83">
        <v>11753</v>
      </c>
      <c r="F79" s="83">
        <v>234347</v>
      </c>
      <c r="G79" s="83">
        <v>22341</v>
      </c>
      <c r="I79" s="83">
        <v>915242</v>
      </c>
      <c r="J79" s="83">
        <v>87251</v>
      </c>
      <c r="L79" s="83">
        <v>115817</v>
      </c>
      <c r="M79" s="83">
        <v>11041</v>
      </c>
      <c r="O79" s="83">
        <v>260397</v>
      </c>
      <c r="P79" s="83">
        <v>24824</v>
      </c>
      <c r="S79" s="83">
        <v>0</v>
      </c>
      <c r="T79" s="83">
        <v>0</v>
      </c>
      <c r="V79" s="83">
        <v>7834</v>
      </c>
      <c r="W79" s="83">
        <v>747</v>
      </c>
      <c r="Y79" s="87">
        <f t="shared" si="6"/>
        <v>1656918</v>
      </c>
      <c r="Z79" s="87">
        <f t="shared" si="6"/>
        <v>157957</v>
      </c>
      <c r="AA79" s="93">
        <f t="shared" si="7"/>
        <v>1498961</v>
      </c>
      <c r="AC79" s="83">
        <v>677</v>
      </c>
      <c r="AD79" s="83" t="s">
        <v>155</v>
      </c>
      <c r="AE79" s="83">
        <v>246749</v>
      </c>
      <c r="AG79" s="83">
        <v>677</v>
      </c>
      <c r="AH79" s="83" t="s">
        <v>155</v>
      </c>
      <c r="AI79" s="82">
        <v>236711</v>
      </c>
      <c r="AL79" s="93">
        <f t="shared" si="8"/>
        <v>1508999</v>
      </c>
      <c r="AN79" s="94">
        <v>32407</v>
      </c>
      <c r="AO79" s="93"/>
      <c r="AP79" s="94">
        <v>3448</v>
      </c>
      <c r="AQ79" s="93">
        <f t="shared" si="9"/>
        <v>1544854</v>
      </c>
      <c r="AR79" s="93"/>
      <c r="AS79" s="76">
        <v>1500104</v>
      </c>
      <c r="AT79" s="95">
        <f t="shared" si="5"/>
        <v>-44750</v>
      </c>
    </row>
    <row r="80" spans="1:46" ht="15">
      <c r="A80" s="82">
        <v>678</v>
      </c>
      <c r="B80" s="82" t="s">
        <v>157</v>
      </c>
      <c r="C80" s="83">
        <v>422787</v>
      </c>
      <c r="D80" s="83">
        <v>87981</v>
      </c>
      <c r="F80" s="83">
        <v>601088</v>
      </c>
      <c r="G80" s="83">
        <v>125085</v>
      </c>
      <c r="I80" s="83">
        <v>2987127</v>
      </c>
      <c r="J80" s="83">
        <v>621616</v>
      </c>
      <c r="L80" s="83">
        <v>1176881</v>
      </c>
      <c r="M80" s="83">
        <v>244907</v>
      </c>
      <c r="O80" s="83">
        <v>964827</v>
      </c>
      <c r="P80" s="83">
        <v>200779</v>
      </c>
      <c r="S80" s="83">
        <v>8692</v>
      </c>
      <c r="T80" s="83">
        <v>1809</v>
      </c>
      <c r="V80" s="83">
        <v>9792</v>
      </c>
      <c r="W80" s="83">
        <v>2038</v>
      </c>
      <c r="Y80" s="87">
        <f t="shared" si="6"/>
        <v>6171194</v>
      </c>
      <c r="Z80" s="87">
        <f t="shared" si="6"/>
        <v>1284215</v>
      </c>
      <c r="AA80" s="93">
        <f t="shared" si="7"/>
        <v>4886979</v>
      </c>
      <c r="AC80" s="83">
        <v>678</v>
      </c>
      <c r="AD80" s="83" t="s">
        <v>157</v>
      </c>
      <c r="AE80" s="83">
        <v>802252</v>
      </c>
      <c r="AG80" s="83">
        <v>678</v>
      </c>
      <c r="AH80" s="83" t="s">
        <v>157</v>
      </c>
      <c r="AI80" s="82">
        <v>732746</v>
      </c>
      <c r="AL80" s="93">
        <f t="shared" si="8"/>
        <v>4956485</v>
      </c>
      <c r="AN80" s="94">
        <v>135639</v>
      </c>
      <c r="AO80" s="93"/>
      <c r="AP80" s="94">
        <v>17477</v>
      </c>
      <c r="AQ80" s="93">
        <f t="shared" si="9"/>
        <v>5109601</v>
      </c>
      <c r="AR80" s="93"/>
      <c r="AS80" s="76">
        <v>5109601</v>
      </c>
      <c r="AT80" s="95">
        <f t="shared" si="5"/>
        <v>0</v>
      </c>
    </row>
    <row r="81" spans="1:46" ht="15">
      <c r="A81" s="82">
        <v>679</v>
      </c>
      <c r="B81" s="82" t="s">
        <v>159</v>
      </c>
      <c r="C81" s="83">
        <v>240899</v>
      </c>
      <c r="D81" s="83">
        <v>45680</v>
      </c>
      <c r="F81" s="83">
        <v>300657</v>
      </c>
      <c r="G81" s="83">
        <v>57011</v>
      </c>
      <c r="I81" s="83">
        <v>719877</v>
      </c>
      <c r="J81" s="83">
        <v>136505</v>
      </c>
      <c r="L81" s="83">
        <v>126624</v>
      </c>
      <c r="M81" s="83">
        <v>24011</v>
      </c>
      <c r="O81" s="83">
        <v>139459</v>
      </c>
      <c r="P81" s="83">
        <v>26445</v>
      </c>
      <c r="S81" s="83">
        <v>0</v>
      </c>
      <c r="T81" s="83">
        <v>0</v>
      </c>
      <c r="V81" s="83">
        <v>0</v>
      </c>
      <c r="W81" s="83">
        <v>0</v>
      </c>
      <c r="Y81" s="87">
        <f t="shared" si="6"/>
        <v>1527516</v>
      </c>
      <c r="Z81" s="87">
        <f t="shared" si="6"/>
        <v>289652</v>
      </c>
      <c r="AA81" s="93">
        <f t="shared" si="7"/>
        <v>1237864</v>
      </c>
      <c r="AC81" s="83">
        <v>679</v>
      </c>
      <c r="AD81" s="83" t="s">
        <v>159</v>
      </c>
      <c r="AE81" s="83">
        <v>203459</v>
      </c>
      <c r="AG81" s="83">
        <v>679</v>
      </c>
      <c r="AH81" s="83" t="s">
        <v>159</v>
      </c>
      <c r="AI81" s="82">
        <v>196559</v>
      </c>
      <c r="AL81" s="93">
        <f t="shared" si="8"/>
        <v>1244764</v>
      </c>
      <c r="AN81" s="94">
        <v>12531</v>
      </c>
      <c r="AO81" s="93"/>
      <c r="AP81" s="93"/>
      <c r="AQ81" s="93">
        <f t="shared" si="9"/>
        <v>1257295</v>
      </c>
      <c r="AR81" s="93"/>
      <c r="AS81" s="76">
        <v>1257295</v>
      </c>
      <c r="AT81" s="95">
        <f t="shared" si="5"/>
        <v>0</v>
      </c>
    </row>
    <row r="82" spans="1:46" ht="15">
      <c r="A82" s="82">
        <v>680</v>
      </c>
      <c r="B82" s="82" t="s">
        <v>161</v>
      </c>
      <c r="C82" s="83">
        <v>17205</v>
      </c>
      <c r="D82" s="83">
        <v>1329</v>
      </c>
      <c r="F82" s="83">
        <v>156038</v>
      </c>
      <c r="G82" s="83">
        <v>12057</v>
      </c>
      <c r="I82" s="83">
        <v>1408508</v>
      </c>
      <c r="J82" s="83">
        <v>108837</v>
      </c>
      <c r="L82" s="83">
        <v>497739</v>
      </c>
      <c r="M82" s="83">
        <v>38461</v>
      </c>
      <c r="O82" s="83">
        <v>263286</v>
      </c>
      <c r="P82" s="83">
        <v>20344</v>
      </c>
      <c r="S82" s="83">
        <v>0</v>
      </c>
      <c r="T82" s="83">
        <v>0</v>
      </c>
      <c r="V82" s="83">
        <v>8323</v>
      </c>
      <c r="W82" s="83">
        <v>643</v>
      </c>
      <c r="Y82" s="87">
        <f t="shared" si="6"/>
        <v>2351099</v>
      </c>
      <c r="Z82" s="87">
        <f t="shared" si="6"/>
        <v>181671</v>
      </c>
      <c r="AA82" s="93">
        <f t="shared" si="7"/>
        <v>2169428</v>
      </c>
      <c r="AC82" s="83">
        <v>680</v>
      </c>
      <c r="AD82" s="83" t="s">
        <v>161</v>
      </c>
      <c r="AE82" s="83">
        <v>358941</v>
      </c>
      <c r="AG82" s="83">
        <v>680</v>
      </c>
      <c r="AH82" s="83" t="s">
        <v>161</v>
      </c>
      <c r="AI82" s="82">
        <v>290364</v>
      </c>
      <c r="AL82" s="93">
        <f t="shared" si="8"/>
        <v>2238005</v>
      </c>
      <c r="AN82" s="94">
        <v>75591</v>
      </c>
      <c r="AO82" s="93"/>
      <c r="AP82" s="93"/>
      <c r="AQ82" s="93">
        <f t="shared" si="9"/>
        <v>2313596</v>
      </c>
      <c r="AR82" s="93"/>
      <c r="AS82" s="76">
        <v>2313596</v>
      </c>
      <c r="AT82" s="95">
        <f t="shared" si="5"/>
        <v>0</v>
      </c>
    </row>
    <row r="83" spans="1:46" ht="15">
      <c r="A83" s="82">
        <v>681</v>
      </c>
      <c r="B83" s="82" t="s">
        <v>163</v>
      </c>
      <c r="C83" s="83">
        <v>75221</v>
      </c>
      <c r="D83" s="83">
        <v>9245</v>
      </c>
      <c r="F83" s="83">
        <v>363662</v>
      </c>
      <c r="G83" s="83">
        <v>44695</v>
      </c>
      <c r="I83" s="83">
        <v>1052221</v>
      </c>
      <c r="J83" s="83">
        <v>129322</v>
      </c>
      <c r="L83" s="83">
        <v>285670</v>
      </c>
      <c r="M83" s="83">
        <v>35110</v>
      </c>
      <c r="O83" s="83">
        <v>273005</v>
      </c>
      <c r="P83" s="83">
        <v>33553</v>
      </c>
      <c r="S83" s="83">
        <v>5970</v>
      </c>
      <c r="T83" s="83">
        <v>734</v>
      </c>
      <c r="V83" s="83">
        <v>1958</v>
      </c>
      <c r="W83" s="83">
        <v>241</v>
      </c>
      <c r="Y83" s="87">
        <f t="shared" si="6"/>
        <v>2057707</v>
      </c>
      <c r="Z83" s="87">
        <f t="shared" si="6"/>
        <v>252900</v>
      </c>
      <c r="AA83" s="93">
        <f t="shared" si="7"/>
        <v>1804807</v>
      </c>
      <c r="AC83" s="83">
        <v>681</v>
      </c>
      <c r="AD83" s="83" t="s">
        <v>163</v>
      </c>
      <c r="AE83" s="83">
        <v>297301</v>
      </c>
      <c r="AG83" s="83">
        <v>681</v>
      </c>
      <c r="AH83" s="83" t="s">
        <v>163</v>
      </c>
      <c r="AI83" s="82">
        <v>273678</v>
      </c>
      <c r="AL83" s="93">
        <f t="shared" si="8"/>
        <v>1828430</v>
      </c>
      <c r="AN83" s="94">
        <v>18922</v>
      </c>
      <c r="AO83" s="93"/>
      <c r="AP83" s="93"/>
      <c r="AQ83" s="93">
        <f t="shared" si="9"/>
        <v>1847352</v>
      </c>
      <c r="AR83" s="93"/>
      <c r="AS83" s="76">
        <v>1847350</v>
      </c>
      <c r="AT83" s="95">
        <f t="shared" si="5"/>
        <v>-2</v>
      </c>
    </row>
    <row r="84" spans="1:46" ht="15">
      <c r="A84" s="82">
        <v>682</v>
      </c>
      <c r="B84" s="82" t="s">
        <v>165</v>
      </c>
      <c r="C84" s="83">
        <v>8894</v>
      </c>
      <c r="D84" s="83">
        <v>1070</v>
      </c>
      <c r="F84" s="83">
        <v>215191</v>
      </c>
      <c r="G84" s="83">
        <v>25887</v>
      </c>
      <c r="I84" s="83">
        <v>700338</v>
      </c>
      <c r="J84" s="83">
        <v>84250</v>
      </c>
      <c r="L84" s="83">
        <v>210559</v>
      </c>
      <c r="M84" s="83">
        <v>25330</v>
      </c>
      <c r="O84" s="83">
        <v>117866</v>
      </c>
      <c r="P84" s="83">
        <v>14179</v>
      </c>
      <c r="S84" s="83">
        <v>0</v>
      </c>
      <c r="T84" s="83">
        <v>0</v>
      </c>
      <c r="V84" s="83">
        <v>0</v>
      </c>
      <c r="W84" s="83">
        <v>0</v>
      </c>
      <c r="Y84" s="87">
        <f t="shared" si="6"/>
        <v>1252848</v>
      </c>
      <c r="Z84" s="87">
        <f t="shared" si="6"/>
        <v>150716</v>
      </c>
      <c r="AA84" s="93">
        <f t="shared" si="7"/>
        <v>1102132</v>
      </c>
      <c r="AC84" s="83">
        <v>682</v>
      </c>
      <c r="AD84" s="83" t="s">
        <v>165</v>
      </c>
      <c r="AE84" s="83">
        <v>182285</v>
      </c>
      <c r="AG84" s="83">
        <v>682</v>
      </c>
      <c r="AH84" s="83" t="s">
        <v>165</v>
      </c>
      <c r="AI84" s="82">
        <v>156696</v>
      </c>
      <c r="AL84" s="93">
        <f t="shared" si="8"/>
        <v>1127721</v>
      </c>
      <c r="AN84" s="94">
        <v>40648</v>
      </c>
      <c r="AO84" s="93"/>
      <c r="AP84" s="93"/>
      <c r="AQ84" s="93">
        <f t="shared" si="9"/>
        <v>1168369</v>
      </c>
      <c r="AR84" s="93"/>
      <c r="AS84" s="76">
        <v>1168369</v>
      </c>
      <c r="AT84" s="95">
        <f t="shared" si="5"/>
        <v>0</v>
      </c>
    </row>
    <row r="85" spans="1:46" ht="15">
      <c r="A85" s="82">
        <v>683</v>
      </c>
      <c r="B85" s="82" t="s">
        <v>167</v>
      </c>
      <c r="C85" s="83">
        <v>65197</v>
      </c>
      <c r="D85" s="83">
        <v>7161</v>
      </c>
      <c r="F85" s="83">
        <v>196911</v>
      </c>
      <c r="G85" s="83">
        <v>21628</v>
      </c>
      <c r="I85" s="83">
        <v>525629</v>
      </c>
      <c r="J85" s="83">
        <v>57733</v>
      </c>
      <c r="L85" s="83">
        <v>107107</v>
      </c>
      <c r="M85" s="83">
        <v>11764</v>
      </c>
      <c r="O85" s="83">
        <v>24969</v>
      </c>
      <c r="P85" s="83">
        <v>2743</v>
      </c>
      <c r="S85" s="83">
        <v>0</v>
      </c>
      <c r="T85" s="83">
        <v>0</v>
      </c>
      <c r="V85" s="83">
        <v>0</v>
      </c>
      <c r="W85" s="83">
        <v>0</v>
      </c>
      <c r="Y85" s="87">
        <f t="shared" si="6"/>
        <v>919813</v>
      </c>
      <c r="Z85" s="87">
        <f t="shared" si="6"/>
        <v>101029</v>
      </c>
      <c r="AA85" s="93">
        <f t="shared" si="7"/>
        <v>818784</v>
      </c>
      <c r="AC85" s="83">
        <v>683</v>
      </c>
      <c r="AD85" s="83" t="s">
        <v>167</v>
      </c>
      <c r="AE85" s="83">
        <v>135228</v>
      </c>
      <c r="AG85" s="83">
        <v>683</v>
      </c>
      <c r="AH85" s="83" t="s">
        <v>167</v>
      </c>
      <c r="AI85" s="82">
        <v>130646</v>
      </c>
      <c r="AL85" s="93">
        <f t="shared" si="8"/>
        <v>823366</v>
      </c>
      <c r="AN85" s="94">
        <v>30353</v>
      </c>
      <c r="AO85" s="93"/>
      <c r="AP85" s="93"/>
      <c r="AQ85" s="93">
        <f t="shared" si="9"/>
        <v>853719</v>
      </c>
      <c r="AR85" s="93"/>
      <c r="AS85" s="76">
        <v>853719</v>
      </c>
      <c r="AT85" s="95">
        <f t="shared" si="5"/>
        <v>0</v>
      </c>
    </row>
    <row r="86" spans="1:46" ht="15">
      <c r="A86" s="82">
        <v>684</v>
      </c>
      <c r="B86" s="82" t="s">
        <v>169</v>
      </c>
      <c r="C86" s="83">
        <v>531593</v>
      </c>
      <c r="D86" s="83">
        <v>61746</v>
      </c>
      <c r="F86" s="83">
        <v>362858</v>
      </c>
      <c r="G86" s="83">
        <v>42147</v>
      </c>
      <c r="I86" s="83">
        <v>2497063</v>
      </c>
      <c r="J86" s="83">
        <v>290042</v>
      </c>
      <c r="L86" s="83">
        <v>653904</v>
      </c>
      <c r="M86" s="83">
        <v>75953</v>
      </c>
      <c r="O86" s="83">
        <v>279921</v>
      </c>
      <c r="P86" s="83">
        <v>32514</v>
      </c>
      <c r="S86" s="83">
        <v>18852</v>
      </c>
      <c r="T86" s="83">
        <v>2190</v>
      </c>
      <c r="V86" s="83">
        <v>13709</v>
      </c>
      <c r="W86" s="83">
        <v>1592</v>
      </c>
      <c r="Y86" s="87">
        <f t="shared" si="6"/>
        <v>4357900</v>
      </c>
      <c r="Z86" s="87">
        <f t="shared" si="6"/>
        <v>506184</v>
      </c>
      <c r="AA86" s="93">
        <f t="shared" si="7"/>
        <v>3851716</v>
      </c>
      <c r="AC86" s="83">
        <v>684</v>
      </c>
      <c r="AD86" s="83" t="s">
        <v>169</v>
      </c>
      <c r="AE86" s="83">
        <v>633953</v>
      </c>
      <c r="AG86" s="83">
        <v>684</v>
      </c>
      <c r="AH86" s="83" t="s">
        <v>169</v>
      </c>
      <c r="AI86" s="82">
        <v>569952</v>
      </c>
      <c r="AL86" s="93">
        <f t="shared" si="8"/>
        <v>3915717</v>
      </c>
      <c r="AN86" s="94">
        <v>52905</v>
      </c>
      <c r="AO86" s="93"/>
      <c r="AP86" s="94">
        <v>16761</v>
      </c>
      <c r="AQ86" s="93">
        <f t="shared" si="9"/>
        <v>3985383</v>
      </c>
      <c r="AR86" s="93"/>
      <c r="AS86" s="76">
        <v>3985383</v>
      </c>
      <c r="AT86" s="95">
        <f t="shared" si="5"/>
        <v>0</v>
      </c>
    </row>
    <row r="87" spans="1:46" ht="15">
      <c r="A87" s="82">
        <v>685</v>
      </c>
      <c r="B87" s="82" t="s">
        <v>171</v>
      </c>
      <c r="C87" s="83">
        <v>259982</v>
      </c>
      <c r="D87" s="83">
        <v>45530</v>
      </c>
      <c r="F87" s="83">
        <v>127592</v>
      </c>
      <c r="G87" s="83">
        <v>22345</v>
      </c>
      <c r="I87" s="83">
        <v>830709</v>
      </c>
      <c r="J87" s="83">
        <v>145480</v>
      </c>
      <c r="L87" s="83">
        <v>64064</v>
      </c>
      <c r="M87" s="83">
        <v>11219</v>
      </c>
      <c r="O87" s="83">
        <v>232341</v>
      </c>
      <c r="P87" s="83">
        <v>40689</v>
      </c>
      <c r="S87" s="83">
        <v>0</v>
      </c>
      <c r="T87" s="83">
        <v>0</v>
      </c>
      <c r="V87" s="83">
        <v>8813</v>
      </c>
      <c r="W87" s="83">
        <v>1543</v>
      </c>
      <c r="Y87" s="87">
        <f t="shared" si="6"/>
        <v>1523501</v>
      </c>
      <c r="Z87" s="87">
        <f t="shared" si="6"/>
        <v>266806</v>
      </c>
      <c r="AA87" s="93">
        <f t="shared" si="7"/>
        <v>1256695</v>
      </c>
      <c r="AC87" s="83">
        <v>685</v>
      </c>
      <c r="AD87" s="83" t="s">
        <v>171</v>
      </c>
      <c r="AE87" s="83">
        <v>205346</v>
      </c>
      <c r="AG87" s="83">
        <v>685</v>
      </c>
      <c r="AH87" s="83" t="s">
        <v>171</v>
      </c>
      <c r="AI87" s="82">
        <v>193197</v>
      </c>
      <c r="AL87" s="93">
        <f t="shared" si="8"/>
        <v>1268844</v>
      </c>
      <c r="AN87" s="94">
        <v>16116.66</v>
      </c>
      <c r="AO87" s="93"/>
      <c r="AP87" s="93"/>
      <c r="AQ87" s="93">
        <f t="shared" si="9"/>
        <v>1284960.66</v>
      </c>
      <c r="AR87" s="93"/>
      <c r="AS87" s="76">
        <v>1284696.96</v>
      </c>
      <c r="AT87" s="95">
        <f t="shared" si="5"/>
        <v>-263.69999999995343</v>
      </c>
    </row>
    <row r="88" spans="1:46" ht="15">
      <c r="A88" s="82">
        <v>686</v>
      </c>
      <c r="B88" s="82" t="s">
        <v>173</v>
      </c>
      <c r="C88" s="83">
        <v>39756</v>
      </c>
      <c r="D88" s="83">
        <v>3141</v>
      </c>
      <c r="F88" s="83">
        <v>115220</v>
      </c>
      <c r="G88" s="83">
        <v>9105</v>
      </c>
      <c r="I88" s="83">
        <v>475135</v>
      </c>
      <c r="J88" s="83">
        <v>37545</v>
      </c>
      <c r="L88" s="83">
        <v>104473</v>
      </c>
      <c r="M88" s="83">
        <v>8255</v>
      </c>
      <c r="O88" s="83">
        <v>316858</v>
      </c>
      <c r="P88" s="83">
        <v>25038</v>
      </c>
      <c r="S88" s="83">
        <v>0</v>
      </c>
      <c r="T88" s="83">
        <v>0</v>
      </c>
      <c r="V88" s="83">
        <v>0</v>
      </c>
      <c r="W88" s="83">
        <v>0</v>
      </c>
      <c r="Y88" s="87">
        <f t="shared" si="6"/>
        <v>1051442</v>
      </c>
      <c r="Z88" s="87">
        <f t="shared" si="6"/>
        <v>83084</v>
      </c>
      <c r="AA88" s="93">
        <f t="shared" si="7"/>
        <v>968358</v>
      </c>
      <c r="AC88" s="83">
        <v>686</v>
      </c>
      <c r="AD88" s="83" t="s">
        <v>173</v>
      </c>
      <c r="AE88" s="83">
        <v>159086</v>
      </c>
      <c r="AG88" s="83">
        <v>686</v>
      </c>
      <c r="AH88" s="83" t="s">
        <v>173</v>
      </c>
      <c r="AI88" s="82">
        <v>153785</v>
      </c>
      <c r="AL88" s="93">
        <f t="shared" si="8"/>
        <v>973659</v>
      </c>
      <c r="AN88" s="94">
        <v>58881</v>
      </c>
      <c r="AO88" s="93"/>
      <c r="AP88" s="93"/>
      <c r="AQ88" s="93">
        <f t="shared" si="9"/>
        <v>1032540</v>
      </c>
      <c r="AR88" s="93"/>
      <c r="AS88" s="76">
        <v>1032540</v>
      </c>
      <c r="AT88" s="95">
        <f t="shared" si="5"/>
        <v>0</v>
      </c>
    </row>
    <row r="89" spans="1:46" ht="15">
      <c r="A89" s="82">
        <v>687</v>
      </c>
      <c r="B89" s="82" t="s">
        <v>175</v>
      </c>
      <c r="C89" s="83">
        <v>509052</v>
      </c>
      <c r="D89" s="83">
        <v>55445</v>
      </c>
      <c r="F89" s="83">
        <v>845125</v>
      </c>
      <c r="G89" s="83">
        <v>92049</v>
      </c>
      <c r="I89" s="83">
        <v>2906906</v>
      </c>
      <c r="J89" s="83">
        <v>316613</v>
      </c>
      <c r="L89" s="83">
        <v>363065</v>
      </c>
      <c r="M89" s="83">
        <v>39544</v>
      </c>
      <c r="O89" s="83">
        <v>158427</v>
      </c>
      <c r="P89" s="83">
        <v>17255</v>
      </c>
      <c r="S89" s="83">
        <v>8679</v>
      </c>
      <c r="T89" s="83">
        <v>945</v>
      </c>
      <c r="V89" s="83">
        <v>40147</v>
      </c>
      <c r="W89" s="83">
        <v>4373</v>
      </c>
      <c r="Y89" s="87">
        <f t="shared" si="6"/>
        <v>4831401</v>
      </c>
      <c r="Z89" s="87">
        <f t="shared" si="6"/>
        <v>526224</v>
      </c>
      <c r="AA89" s="93">
        <f t="shared" si="7"/>
        <v>4305177</v>
      </c>
      <c r="AC89" s="83">
        <v>687</v>
      </c>
      <c r="AD89" s="83" t="s">
        <v>175</v>
      </c>
      <c r="AE89" s="83">
        <v>708888</v>
      </c>
      <c r="AG89" s="83">
        <v>687</v>
      </c>
      <c r="AH89" s="83" t="s">
        <v>175</v>
      </c>
      <c r="AI89" s="82">
        <v>647657</v>
      </c>
      <c r="AL89" s="93">
        <f t="shared" si="8"/>
        <v>4366408</v>
      </c>
      <c r="AN89" s="94">
        <v>84977</v>
      </c>
      <c r="AO89" s="93"/>
      <c r="AP89" s="93"/>
      <c r="AQ89" s="93">
        <f t="shared" si="9"/>
        <v>4451385</v>
      </c>
      <c r="AR89" s="93"/>
      <c r="AS89" s="76">
        <v>4675147</v>
      </c>
      <c r="AT89" s="95">
        <f t="shared" si="5"/>
        <v>223762</v>
      </c>
    </row>
    <row r="90" spans="1:46" ht="15">
      <c r="A90" s="82">
        <v>688</v>
      </c>
      <c r="B90" s="82" t="s">
        <v>177</v>
      </c>
      <c r="C90" s="83">
        <v>332595</v>
      </c>
      <c r="D90" s="83">
        <v>40470</v>
      </c>
      <c r="F90" s="83">
        <v>381854</v>
      </c>
      <c r="G90" s="83">
        <v>46463</v>
      </c>
      <c r="I90" s="83">
        <v>1792510</v>
      </c>
      <c r="J90" s="83">
        <v>218110</v>
      </c>
      <c r="L90" s="83">
        <v>306044</v>
      </c>
      <c r="M90" s="83">
        <v>37239</v>
      </c>
      <c r="O90" s="83">
        <v>526277</v>
      </c>
      <c r="P90" s="83">
        <v>64037</v>
      </c>
      <c r="S90" s="83">
        <v>12760</v>
      </c>
      <c r="T90" s="83">
        <v>1553</v>
      </c>
      <c r="V90" s="83">
        <v>17625</v>
      </c>
      <c r="W90" s="83">
        <v>2145</v>
      </c>
      <c r="Y90" s="87">
        <f t="shared" si="6"/>
        <v>3369665</v>
      </c>
      <c r="Z90" s="87">
        <f t="shared" si="6"/>
        <v>410017</v>
      </c>
      <c r="AA90" s="93">
        <f t="shared" si="7"/>
        <v>2959648</v>
      </c>
      <c r="AC90" s="83">
        <v>688</v>
      </c>
      <c r="AD90" s="83" t="s">
        <v>177</v>
      </c>
      <c r="AE90" s="83">
        <v>485135</v>
      </c>
      <c r="AG90" s="83">
        <v>688</v>
      </c>
      <c r="AH90" s="83" t="s">
        <v>177</v>
      </c>
      <c r="AI90" s="82">
        <v>446128</v>
      </c>
      <c r="AL90" s="93">
        <f t="shared" si="8"/>
        <v>2998655</v>
      </c>
      <c r="AN90" s="94">
        <v>69669</v>
      </c>
      <c r="AO90" s="93"/>
      <c r="AP90" s="94">
        <v>2303</v>
      </c>
      <c r="AQ90" s="93">
        <f t="shared" si="9"/>
        <v>3070627</v>
      </c>
      <c r="AR90" s="93"/>
      <c r="AS90" s="76">
        <v>3070627</v>
      </c>
      <c r="AT90" s="95">
        <f t="shared" si="5"/>
        <v>0</v>
      </c>
    </row>
    <row r="91" spans="1:46" ht="15">
      <c r="A91" s="82">
        <v>689</v>
      </c>
      <c r="B91" s="82" t="s">
        <v>179</v>
      </c>
      <c r="C91" s="83">
        <v>725130</v>
      </c>
      <c r="D91" s="83">
        <v>73058</v>
      </c>
      <c r="F91" s="83">
        <v>530006</v>
      </c>
      <c r="G91" s="83">
        <v>53399</v>
      </c>
      <c r="I91" s="83">
        <v>3065488</v>
      </c>
      <c r="J91" s="83">
        <v>308852</v>
      </c>
      <c r="L91" s="83">
        <v>598605</v>
      </c>
      <c r="M91" s="83">
        <v>60310</v>
      </c>
      <c r="O91" s="83">
        <v>516313</v>
      </c>
      <c r="P91" s="83">
        <v>52019</v>
      </c>
      <c r="S91" s="83">
        <v>0</v>
      </c>
      <c r="T91" s="83">
        <v>0</v>
      </c>
      <c r="V91" s="83">
        <v>5386</v>
      </c>
      <c r="W91" s="83">
        <v>543</v>
      </c>
      <c r="Y91" s="87">
        <f t="shared" si="6"/>
        <v>5440928</v>
      </c>
      <c r="Z91" s="87">
        <f t="shared" si="6"/>
        <v>548181</v>
      </c>
      <c r="AA91" s="93">
        <f t="shared" si="7"/>
        <v>4892747</v>
      </c>
      <c r="AC91" s="83">
        <v>689</v>
      </c>
      <c r="AD91" s="83" t="s">
        <v>179</v>
      </c>
      <c r="AE91" s="83">
        <v>810838</v>
      </c>
      <c r="AG91" s="83">
        <v>689</v>
      </c>
      <c r="AH91" s="83" t="s">
        <v>179</v>
      </c>
      <c r="AI91" s="82">
        <v>793809</v>
      </c>
      <c r="AL91" s="93">
        <f t="shared" si="8"/>
        <v>4909776</v>
      </c>
      <c r="AN91" s="94">
        <v>166381</v>
      </c>
      <c r="AO91" s="93"/>
      <c r="AP91" s="93"/>
      <c r="AQ91" s="93">
        <f t="shared" si="9"/>
        <v>5076157</v>
      </c>
      <c r="AR91" s="93"/>
      <c r="AS91" s="76">
        <v>5076157</v>
      </c>
      <c r="AT91" s="95">
        <f t="shared" si="5"/>
        <v>0</v>
      </c>
    </row>
    <row r="92" spans="1:46" ht="15">
      <c r="A92" s="82">
        <v>690</v>
      </c>
      <c r="B92" s="82" t="s">
        <v>181</v>
      </c>
      <c r="C92" s="83">
        <v>234119</v>
      </c>
      <c r="D92" s="83">
        <v>36853</v>
      </c>
      <c r="F92" s="83">
        <v>130007</v>
      </c>
      <c r="G92" s="83">
        <v>20465</v>
      </c>
      <c r="I92" s="83">
        <v>538368</v>
      </c>
      <c r="J92" s="83">
        <v>84746</v>
      </c>
      <c r="L92" s="83">
        <v>231149</v>
      </c>
      <c r="M92" s="83">
        <v>36386</v>
      </c>
      <c r="O92" s="83">
        <v>248211</v>
      </c>
      <c r="P92" s="83">
        <v>39072</v>
      </c>
      <c r="S92" s="83">
        <v>4155</v>
      </c>
      <c r="T92" s="83">
        <v>654</v>
      </c>
      <c r="V92" s="83">
        <v>10282</v>
      </c>
      <c r="W92" s="83">
        <v>1619</v>
      </c>
      <c r="Y92" s="87">
        <f t="shared" si="6"/>
        <v>1396291</v>
      </c>
      <c r="Z92" s="87">
        <f t="shared" si="6"/>
        <v>219795</v>
      </c>
      <c r="AA92" s="93">
        <f t="shared" si="7"/>
        <v>1176496</v>
      </c>
      <c r="AC92" s="83">
        <v>690</v>
      </c>
      <c r="AD92" s="83" t="s">
        <v>181</v>
      </c>
      <c r="AE92" s="83">
        <v>190931</v>
      </c>
      <c r="AG92" s="83">
        <v>690</v>
      </c>
      <c r="AH92" s="83" t="s">
        <v>181</v>
      </c>
      <c r="AI92" s="82">
        <v>203912</v>
      </c>
      <c r="AL92" s="93">
        <f t="shared" si="8"/>
        <v>1163515</v>
      </c>
      <c r="AN92" s="94">
        <v>13496</v>
      </c>
      <c r="AO92" s="93"/>
      <c r="AP92" s="93"/>
      <c r="AQ92" s="93">
        <f t="shared" si="9"/>
        <v>1177011</v>
      </c>
      <c r="AR92" s="93"/>
      <c r="AS92" s="76">
        <v>1177011</v>
      </c>
      <c r="AT92" s="95">
        <f t="shared" si="5"/>
        <v>0</v>
      </c>
    </row>
    <row r="93" spans="1:46" ht="15">
      <c r="A93" s="82">
        <v>691</v>
      </c>
      <c r="B93" s="82" t="s">
        <v>183</v>
      </c>
      <c r="C93" s="83">
        <v>97910</v>
      </c>
      <c r="D93" s="83">
        <v>7989</v>
      </c>
      <c r="F93" s="83">
        <v>81775</v>
      </c>
      <c r="G93" s="83">
        <v>6672</v>
      </c>
      <c r="I93" s="83">
        <v>591707</v>
      </c>
      <c r="J93" s="83">
        <v>48278</v>
      </c>
      <c r="L93" s="83">
        <v>178028</v>
      </c>
      <c r="M93" s="83">
        <v>14526</v>
      </c>
      <c r="O93" s="83">
        <v>169512</v>
      </c>
      <c r="P93" s="83">
        <v>13831</v>
      </c>
      <c r="S93" s="83">
        <v>0</v>
      </c>
      <c r="T93" s="83">
        <v>0</v>
      </c>
      <c r="V93" s="83">
        <v>3917</v>
      </c>
      <c r="W93" s="83">
        <v>320</v>
      </c>
      <c r="Y93" s="87">
        <f t="shared" si="6"/>
        <v>1122849</v>
      </c>
      <c r="Z93" s="87">
        <f t="shared" si="6"/>
        <v>91616</v>
      </c>
      <c r="AA93" s="93">
        <f t="shared" si="7"/>
        <v>1031233</v>
      </c>
      <c r="AC93" s="83">
        <v>691</v>
      </c>
      <c r="AD93" s="83" t="s">
        <v>183</v>
      </c>
      <c r="AE93" s="83">
        <v>169673</v>
      </c>
      <c r="AG93" s="83">
        <v>691</v>
      </c>
      <c r="AH93" s="83" t="s">
        <v>183</v>
      </c>
      <c r="AI93" s="82">
        <v>149571</v>
      </c>
      <c r="AL93" s="93">
        <f t="shared" si="8"/>
        <v>1051335</v>
      </c>
      <c r="AN93" s="94">
        <v>49547</v>
      </c>
      <c r="AO93" s="93"/>
      <c r="AP93" s="93"/>
      <c r="AQ93" s="93">
        <f t="shared" si="9"/>
        <v>1100882</v>
      </c>
      <c r="AR93" s="93"/>
      <c r="AS93" s="76">
        <v>1102507</v>
      </c>
      <c r="AT93" s="95">
        <f t="shared" si="5"/>
        <v>1625</v>
      </c>
    </row>
    <row r="94" spans="1:46" ht="15">
      <c r="A94" s="82">
        <v>692</v>
      </c>
      <c r="B94" s="82" t="s">
        <v>185</v>
      </c>
      <c r="C94" s="83">
        <v>589614</v>
      </c>
      <c r="D94" s="83">
        <v>72511</v>
      </c>
      <c r="F94" s="83">
        <v>578580</v>
      </c>
      <c r="G94" s="83">
        <v>71154</v>
      </c>
      <c r="I94" s="83">
        <v>4048881</v>
      </c>
      <c r="J94" s="83">
        <v>497936</v>
      </c>
      <c r="L94" s="83">
        <v>1101106</v>
      </c>
      <c r="M94" s="83">
        <v>135415</v>
      </c>
      <c r="O94" s="83">
        <v>540553</v>
      </c>
      <c r="P94" s="83">
        <v>66478</v>
      </c>
      <c r="S94" s="83">
        <v>14530</v>
      </c>
      <c r="T94" s="83">
        <v>1787</v>
      </c>
      <c r="V94" s="83">
        <v>27907</v>
      </c>
      <c r="W94" s="83">
        <v>3432</v>
      </c>
      <c r="Y94" s="87">
        <f t="shared" si="6"/>
        <v>6901171</v>
      </c>
      <c r="Z94" s="87">
        <f t="shared" si="6"/>
        <v>848713</v>
      </c>
      <c r="AA94" s="93">
        <f t="shared" si="7"/>
        <v>6052458</v>
      </c>
      <c r="AC94" s="83">
        <v>692</v>
      </c>
      <c r="AD94" s="83" t="s">
        <v>185</v>
      </c>
      <c r="AE94" s="83">
        <v>999001</v>
      </c>
      <c r="AG94" s="83">
        <v>692</v>
      </c>
      <c r="AH94" s="83" t="s">
        <v>185</v>
      </c>
      <c r="AI94" s="82">
        <v>931278</v>
      </c>
      <c r="AL94" s="93">
        <f t="shared" si="8"/>
        <v>6120181</v>
      </c>
      <c r="AN94" s="94">
        <v>170125</v>
      </c>
      <c r="AO94" s="93"/>
      <c r="AP94" s="93"/>
      <c r="AQ94" s="93">
        <f t="shared" si="9"/>
        <v>6290306</v>
      </c>
      <c r="AR94" s="93"/>
      <c r="AS94" s="76">
        <v>6310743</v>
      </c>
      <c r="AT94" s="95">
        <f t="shared" si="5"/>
        <v>20437</v>
      </c>
    </row>
    <row r="95" spans="1:46" ht="15">
      <c r="A95" s="82">
        <v>693</v>
      </c>
      <c r="B95" s="82" t="s">
        <v>187</v>
      </c>
      <c r="C95" s="83">
        <v>213036</v>
      </c>
      <c r="D95" s="83">
        <v>57448</v>
      </c>
      <c r="F95" s="83">
        <v>207896</v>
      </c>
      <c r="G95" s="83">
        <v>56062</v>
      </c>
      <c r="I95" s="83">
        <v>1521093</v>
      </c>
      <c r="J95" s="83">
        <v>410184</v>
      </c>
      <c r="L95" s="83">
        <v>430771</v>
      </c>
      <c r="M95" s="83">
        <v>116163</v>
      </c>
      <c r="O95" s="83">
        <v>351419</v>
      </c>
      <c r="P95" s="83">
        <v>94765</v>
      </c>
      <c r="S95" s="83">
        <v>0</v>
      </c>
      <c r="T95" s="83">
        <v>0</v>
      </c>
      <c r="V95" s="83">
        <v>4406</v>
      </c>
      <c r="W95" s="83">
        <v>1188</v>
      </c>
      <c r="Y95" s="87">
        <f t="shared" si="6"/>
        <v>2728621</v>
      </c>
      <c r="Z95" s="87">
        <f t="shared" si="6"/>
        <v>735810</v>
      </c>
      <c r="AA95" s="93">
        <f t="shared" si="7"/>
        <v>1992811</v>
      </c>
      <c r="AC95" s="83">
        <v>693</v>
      </c>
      <c r="AD95" s="83" t="s">
        <v>187</v>
      </c>
      <c r="AE95" s="83">
        <v>327366</v>
      </c>
      <c r="AG95" s="83">
        <v>693</v>
      </c>
      <c r="AH95" s="83" t="s">
        <v>187</v>
      </c>
      <c r="AI95" s="82">
        <v>319238</v>
      </c>
      <c r="AL95" s="93">
        <f t="shared" si="8"/>
        <v>2000939</v>
      </c>
      <c r="AN95" s="94">
        <v>61934</v>
      </c>
      <c r="AO95" s="93"/>
      <c r="AP95" s="93"/>
      <c r="AQ95" s="93">
        <f t="shared" si="9"/>
        <v>2062873</v>
      </c>
      <c r="AR95" s="93"/>
      <c r="AS95" s="76">
        <v>2062873</v>
      </c>
      <c r="AT95" s="95">
        <f t="shared" si="5"/>
        <v>0</v>
      </c>
    </row>
    <row r="96" spans="1:46" ht="15">
      <c r="A96" s="82">
        <v>694</v>
      </c>
      <c r="B96" s="82" t="s">
        <v>189</v>
      </c>
      <c r="C96" s="83">
        <v>32584</v>
      </c>
      <c r="D96" s="83">
        <v>5450</v>
      </c>
      <c r="F96" s="83">
        <v>216510</v>
      </c>
      <c r="G96" s="83">
        <v>36210</v>
      </c>
      <c r="I96" s="83">
        <v>615109</v>
      </c>
      <c r="J96" s="83">
        <v>102874</v>
      </c>
      <c r="L96" s="83">
        <v>171298</v>
      </c>
      <c r="M96" s="83">
        <v>28649</v>
      </c>
      <c r="O96" s="83">
        <v>49917</v>
      </c>
      <c r="P96" s="83">
        <v>8348</v>
      </c>
      <c r="S96" s="83">
        <v>0</v>
      </c>
      <c r="T96" s="83">
        <v>0</v>
      </c>
      <c r="V96" s="83">
        <v>490</v>
      </c>
      <c r="W96" s="83">
        <v>82</v>
      </c>
      <c r="Y96" s="87">
        <f t="shared" si="6"/>
        <v>1085908</v>
      </c>
      <c r="Z96" s="87">
        <f t="shared" si="6"/>
        <v>181613</v>
      </c>
      <c r="AA96" s="93">
        <f t="shared" si="7"/>
        <v>904295</v>
      </c>
      <c r="AC96" s="83">
        <v>694</v>
      </c>
      <c r="AD96" s="83" t="s">
        <v>189</v>
      </c>
      <c r="AE96" s="83">
        <v>149279</v>
      </c>
      <c r="AG96" s="83">
        <v>694</v>
      </c>
      <c r="AH96" s="83" t="s">
        <v>189</v>
      </c>
      <c r="AI96" s="82">
        <v>150771</v>
      </c>
      <c r="AL96" s="93">
        <f t="shared" si="8"/>
        <v>902803</v>
      </c>
      <c r="AO96" s="93"/>
      <c r="AP96" s="93"/>
      <c r="AQ96" s="93">
        <f t="shared" si="9"/>
        <v>902803</v>
      </c>
      <c r="AR96" s="93"/>
      <c r="AS96" s="76">
        <v>902803</v>
      </c>
      <c r="AT96" s="95">
        <f t="shared" si="5"/>
        <v>0</v>
      </c>
    </row>
    <row r="97" spans="1:46" ht="15">
      <c r="A97" s="82">
        <v>695</v>
      </c>
      <c r="B97" s="82" t="s">
        <v>191</v>
      </c>
      <c r="C97" s="83">
        <v>297172</v>
      </c>
      <c r="D97" s="83">
        <v>34123</v>
      </c>
      <c r="F97" s="83">
        <v>297679</v>
      </c>
      <c r="G97" s="83">
        <v>34182</v>
      </c>
      <c r="I97" s="83">
        <v>2472426</v>
      </c>
      <c r="J97" s="83">
        <v>283901</v>
      </c>
      <c r="L97" s="83">
        <v>1339612</v>
      </c>
      <c r="M97" s="83">
        <v>153824</v>
      </c>
      <c r="O97" s="83">
        <v>537173</v>
      </c>
      <c r="P97" s="83">
        <v>61682</v>
      </c>
      <c r="S97" s="83">
        <v>4350</v>
      </c>
      <c r="T97" s="83">
        <v>499</v>
      </c>
      <c r="V97" s="83">
        <v>19094</v>
      </c>
      <c r="W97" s="83">
        <v>2193</v>
      </c>
      <c r="Y97" s="87">
        <f t="shared" si="6"/>
        <v>4967506</v>
      </c>
      <c r="Z97" s="87">
        <f t="shared" si="6"/>
        <v>570404</v>
      </c>
      <c r="AA97" s="93">
        <f t="shared" si="7"/>
        <v>4397102</v>
      </c>
      <c r="AC97" s="83">
        <v>695</v>
      </c>
      <c r="AD97" s="83" t="s">
        <v>191</v>
      </c>
      <c r="AE97" s="83">
        <v>725442</v>
      </c>
      <c r="AG97" s="83">
        <v>695</v>
      </c>
      <c r="AH97" s="83" t="s">
        <v>191</v>
      </c>
      <c r="AI97" s="82">
        <v>633302</v>
      </c>
      <c r="AL97" s="93">
        <f t="shared" si="8"/>
        <v>4489242</v>
      </c>
      <c r="AN97" s="94">
        <v>192818</v>
      </c>
      <c r="AO97" s="93"/>
      <c r="AP97" s="94">
        <v>9375</v>
      </c>
      <c r="AQ97" s="93">
        <f t="shared" si="9"/>
        <v>4691435</v>
      </c>
      <c r="AR97" s="93"/>
      <c r="AS97" s="76">
        <v>4691435</v>
      </c>
      <c r="AT97" s="95">
        <f t="shared" si="5"/>
        <v>0</v>
      </c>
    </row>
    <row r="98" spans="1:46" ht="15">
      <c r="A98" s="82">
        <v>696</v>
      </c>
      <c r="B98" s="82" t="s">
        <v>193</v>
      </c>
      <c r="C98" s="83">
        <v>52543</v>
      </c>
      <c r="D98" s="83">
        <v>7119</v>
      </c>
      <c r="F98" s="83">
        <v>148295</v>
      </c>
      <c r="G98" s="83">
        <v>20091</v>
      </c>
      <c r="I98" s="83">
        <v>441278</v>
      </c>
      <c r="J98" s="83">
        <v>59784</v>
      </c>
      <c r="L98" s="83">
        <v>115173</v>
      </c>
      <c r="M98" s="83">
        <v>15604</v>
      </c>
      <c r="O98" s="83">
        <v>116099</v>
      </c>
      <c r="P98" s="83">
        <v>15729</v>
      </c>
      <c r="S98" s="83">
        <v>0</v>
      </c>
      <c r="T98" s="83">
        <v>0</v>
      </c>
      <c r="V98" s="83">
        <v>14688</v>
      </c>
      <c r="W98" s="83">
        <v>1990</v>
      </c>
      <c r="Y98" s="87">
        <f t="shared" si="6"/>
        <v>888076</v>
      </c>
      <c r="Z98" s="87">
        <f t="shared" si="6"/>
        <v>120317</v>
      </c>
      <c r="AA98" s="93">
        <f t="shared" si="7"/>
        <v>767759</v>
      </c>
      <c r="AC98" s="83">
        <v>696</v>
      </c>
      <c r="AD98" s="83" t="s">
        <v>193</v>
      </c>
      <c r="AE98" s="83">
        <v>124545</v>
      </c>
      <c r="AG98" s="83">
        <v>696</v>
      </c>
      <c r="AH98" s="83" t="s">
        <v>193</v>
      </c>
      <c r="AI98" s="82">
        <v>106191</v>
      </c>
      <c r="AL98" s="93">
        <f t="shared" si="8"/>
        <v>786113</v>
      </c>
      <c r="AN98" s="94">
        <v>29752</v>
      </c>
      <c r="AO98" s="93"/>
      <c r="AP98" s="93"/>
      <c r="AQ98" s="93">
        <f t="shared" si="9"/>
        <v>815865</v>
      </c>
      <c r="AR98" s="93"/>
      <c r="AS98" s="76">
        <v>815865</v>
      </c>
      <c r="AT98" s="95">
        <f t="shared" si="5"/>
        <v>0</v>
      </c>
    </row>
    <row r="99" spans="1:46" ht="15">
      <c r="A99" s="82">
        <v>697</v>
      </c>
      <c r="B99" s="82" t="s">
        <v>195</v>
      </c>
      <c r="C99" s="83">
        <v>484831</v>
      </c>
      <c r="D99" s="83">
        <v>55123</v>
      </c>
      <c r="F99" s="83">
        <v>245263</v>
      </c>
      <c r="G99" s="83">
        <v>27885</v>
      </c>
      <c r="I99" s="83">
        <v>1443753</v>
      </c>
      <c r="J99" s="83">
        <v>164147</v>
      </c>
      <c r="L99" s="83">
        <v>208694</v>
      </c>
      <c r="M99" s="83">
        <v>23727</v>
      </c>
      <c r="O99" s="83">
        <v>251680</v>
      </c>
      <c r="P99" s="83">
        <v>28615</v>
      </c>
      <c r="S99" s="83">
        <v>0</v>
      </c>
      <c r="T99" s="83">
        <v>0</v>
      </c>
      <c r="V99" s="83">
        <v>9302</v>
      </c>
      <c r="W99" s="83">
        <v>1058</v>
      </c>
      <c r="Y99" s="87">
        <f t="shared" si="6"/>
        <v>2643523</v>
      </c>
      <c r="Z99" s="87">
        <f t="shared" si="6"/>
        <v>300555</v>
      </c>
      <c r="AA99" s="93">
        <f t="shared" si="7"/>
        <v>2342968</v>
      </c>
      <c r="AC99" s="83">
        <v>697</v>
      </c>
      <c r="AD99" s="83" t="s">
        <v>195</v>
      </c>
      <c r="AE99" s="83">
        <v>386745</v>
      </c>
      <c r="AG99" s="83">
        <v>697</v>
      </c>
      <c r="AH99" s="83" t="s">
        <v>195</v>
      </c>
      <c r="AI99" s="82">
        <v>398229</v>
      </c>
      <c r="AL99" s="93">
        <f t="shared" si="8"/>
        <v>2331484</v>
      </c>
      <c r="AN99" s="94">
        <v>32386</v>
      </c>
      <c r="AO99" s="93"/>
      <c r="AP99" s="93"/>
      <c r="AQ99" s="93">
        <f t="shared" si="9"/>
        <v>2363870</v>
      </c>
      <c r="AR99" s="93"/>
      <c r="AS99" s="76">
        <v>2363870</v>
      </c>
      <c r="AT99" s="95">
        <f t="shared" si="5"/>
        <v>0</v>
      </c>
    </row>
    <row r="100" spans="1:46" ht="15">
      <c r="A100" s="82">
        <v>698</v>
      </c>
      <c r="B100" s="82" t="s">
        <v>197</v>
      </c>
      <c r="C100" s="83">
        <v>48832</v>
      </c>
      <c r="D100" s="83">
        <v>13460</v>
      </c>
      <c r="F100" s="83">
        <v>167148</v>
      </c>
      <c r="G100" s="83">
        <v>46073</v>
      </c>
      <c r="I100" s="83">
        <v>524919</v>
      </c>
      <c r="J100" s="83">
        <v>144690</v>
      </c>
      <c r="L100" s="83">
        <v>106963</v>
      </c>
      <c r="M100" s="83">
        <v>29484</v>
      </c>
      <c r="O100" s="83">
        <v>33249</v>
      </c>
      <c r="P100" s="83">
        <v>9165</v>
      </c>
      <c r="S100" s="83">
        <v>0</v>
      </c>
      <c r="T100" s="83">
        <v>0</v>
      </c>
      <c r="V100" s="83">
        <v>6365</v>
      </c>
      <c r="W100" s="83">
        <v>1754</v>
      </c>
      <c r="Y100" s="87">
        <f t="shared" si="6"/>
        <v>887476</v>
      </c>
      <c r="Z100" s="87">
        <f t="shared" si="6"/>
        <v>244626</v>
      </c>
      <c r="AA100" s="93">
        <f t="shared" si="7"/>
        <v>642850</v>
      </c>
      <c r="AC100" s="83">
        <v>698</v>
      </c>
      <c r="AD100" s="83" t="s">
        <v>197</v>
      </c>
      <c r="AE100" s="83">
        <v>103961</v>
      </c>
      <c r="AG100" s="83">
        <v>698</v>
      </c>
      <c r="AH100" s="83" t="s">
        <v>197</v>
      </c>
      <c r="AI100" s="82">
        <v>100582</v>
      </c>
      <c r="AL100" s="93">
        <f t="shared" si="8"/>
        <v>646229</v>
      </c>
      <c r="AN100" s="94">
        <v>33924</v>
      </c>
      <c r="AO100" s="93"/>
      <c r="AP100" s="93"/>
      <c r="AQ100" s="93">
        <f t="shared" si="9"/>
        <v>680153</v>
      </c>
      <c r="AR100" s="93"/>
      <c r="AS100" s="76">
        <v>680153</v>
      </c>
      <c r="AT100" s="95">
        <f t="shared" si="5"/>
        <v>0</v>
      </c>
    </row>
    <row r="101" spans="1:46" ht="15">
      <c r="A101" s="82">
        <v>699</v>
      </c>
      <c r="B101" s="82" t="s">
        <v>199</v>
      </c>
      <c r="C101" s="83">
        <v>172738</v>
      </c>
      <c r="D101" s="83">
        <v>23479</v>
      </c>
      <c r="F101" s="83">
        <v>258416</v>
      </c>
      <c r="G101" s="83">
        <v>35125</v>
      </c>
      <c r="I101" s="83">
        <v>1591814</v>
      </c>
      <c r="J101" s="83">
        <v>216364</v>
      </c>
      <c r="L101" s="83">
        <v>454090</v>
      </c>
      <c r="M101" s="83">
        <v>61721</v>
      </c>
      <c r="O101" s="83">
        <v>781114</v>
      </c>
      <c r="P101" s="83">
        <v>106171</v>
      </c>
      <c r="S101" s="83">
        <v>0</v>
      </c>
      <c r="T101" s="83">
        <v>0</v>
      </c>
      <c r="V101" s="83">
        <v>3427</v>
      </c>
      <c r="W101" s="83">
        <v>466</v>
      </c>
      <c r="Y101" s="87">
        <f t="shared" si="6"/>
        <v>3261599</v>
      </c>
      <c r="Z101" s="87">
        <f t="shared" si="6"/>
        <v>443326</v>
      </c>
      <c r="AA101" s="93">
        <f t="shared" si="7"/>
        <v>2818273</v>
      </c>
      <c r="AC101" s="83">
        <v>699</v>
      </c>
      <c r="AD101" s="83" t="s">
        <v>199</v>
      </c>
      <c r="AE101" s="83">
        <v>462937</v>
      </c>
      <c r="AG101" s="83">
        <v>699</v>
      </c>
      <c r="AH101" s="83" t="s">
        <v>199</v>
      </c>
      <c r="AI101" s="82">
        <v>511995</v>
      </c>
      <c r="AL101" s="93">
        <f t="shared" si="8"/>
        <v>2769215</v>
      </c>
      <c r="AN101" s="94">
        <v>86103</v>
      </c>
      <c r="AO101" s="93"/>
      <c r="AP101" s="93"/>
      <c r="AQ101" s="93">
        <f t="shared" si="9"/>
        <v>2855318</v>
      </c>
      <c r="AR101" s="93"/>
      <c r="AS101" s="76">
        <v>2855318</v>
      </c>
      <c r="AT101" s="95">
        <f t="shared" si="5"/>
        <v>0</v>
      </c>
    </row>
    <row r="102" spans="1:46" ht="15">
      <c r="A102" s="82">
        <v>700</v>
      </c>
      <c r="B102" s="82" t="s">
        <v>201</v>
      </c>
      <c r="C102" s="83">
        <v>0</v>
      </c>
      <c r="D102" s="83">
        <v>0</v>
      </c>
      <c r="F102" s="83">
        <v>63064</v>
      </c>
      <c r="G102" s="83">
        <v>7117</v>
      </c>
      <c r="I102" s="83">
        <v>191571</v>
      </c>
      <c r="J102" s="83">
        <v>21619</v>
      </c>
      <c r="L102" s="83">
        <v>45716</v>
      </c>
      <c r="M102" s="83">
        <v>5159</v>
      </c>
      <c r="O102" s="83">
        <v>203876</v>
      </c>
      <c r="P102" s="83">
        <v>23007</v>
      </c>
      <c r="S102" s="83">
        <v>0</v>
      </c>
      <c r="T102" s="83">
        <v>0</v>
      </c>
      <c r="V102" s="83">
        <v>0</v>
      </c>
      <c r="W102" s="83">
        <v>0</v>
      </c>
      <c r="Y102" s="87">
        <f t="shared" si="6"/>
        <v>504227</v>
      </c>
      <c r="Z102" s="87">
        <f t="shared" si="6"/>
        <v>56902</v>
      </c>
      <c r="AA102" s="93">
        <f t="shared" si="7"/>
        <v>447325</v>
      </c>
      <c r="AC102" s="83">
        <v>700</v>
      </c>
      <c r="AD102" s="83" t="s">
        <v>201</v>
      </c>
      <c r="AE102" s="83">
        <v>72963</v>
      </c>
      <c r="AG102" s="83">
        <v>700</v>
      </c>
      <c r="AH102" s="83" t="s">
        <v>201</v>
      </c>
      <c r="AI102" s="82">
        <v>69095</v>
      </c>
      <c r="AL102" s="93">
        <f t="shared" si="8"/>
        <v>451193</v>
      </c>
      <c r="AN102" s="94">
        <v>7100</v>
      </c>
      <c r="AO102" s="93"/>
      <c r="AP102" s="93"/>
      <c r="AQ102" s="93">
        <f t="shared" si="9"/>
        <v>458293</v>
      </c>
      <c r="AR102" s="93"/>
      <c r="AS102" s="76">
        <v>458293</v>
      </c>
      <c r="AT102" s="95">
        <f t="shared" si="5"/>
        <v>0</v>
      </c>
    </row>
    <row r="103" spans="1:46" ht="15">
      <c r="A103" s="82">
        <v>701</v>
      </c>
      <c r="B103" s="82" t="s">
        <v>203</v>
      </c>
      <c r="C103" s="83">
        <v>59361</v>
      </c>
      <c r="D103" s="83">
        <v>9462</v>
      </c>
      <c r="F103" s="83">
        <v>307559</v>
      </c>
      <c r="G103" s="83">
        <v>49024</v>
      </c>
      <c r="I103" s="83">
        <v>814216</v>
      </c>
      <c r="J103" s="83">
        <v>129784</v>
      </c>
      <c r="L103" s="83">
        <v>178393</v>
      </c>
      <c r="M103" s="83">
        <v>28436</v>
      </c>
      <c r="O103" s="83">
        <v>103843</v>
      </c>
      <c r="P103" s="83">
        <v>16552</v>
      </c>
      <c r="S103" s="83">
        <v>0</v>
      </c>
      <c r="T103" s="83">
        <v>0</v>
      </c>
      <c r="V103" s="83">
        <v>6365</v>
      </c>
      <c r="W103" s="83">
        <v>1015</v>
      </c>
      <c r="Y103" s="87">
        <f t="shared" si="6"/>
        <v>1469737</v>
      </c>
      <c r="Z103" s="87">
        <f t="shared" si="6"/>
        <v>234273</v>
      </c>
      <c r="AA103" s="93">
        <f t="shared" si="7"/>
        <v>1235464</v>
      </c>
      <c r="AC103" s="83">
        <v>701</v>
      </c>
      <c r="AD103" s="83" t="s">
        <v>203</v>
      </c>
      <c r="AE103" s="83">
        <v>203273</v>
      </c>
      <c r="AG103" s="83">
        <v>701</v>
      </c>
      <c r="AH103" s="83" t="s">
        <v>203</v>
      </c>
      <c r="AI103" s="82">
        <v>174709</v>
      </c>
      <c r="AL103" s="93">
        <f t="shared" si="8"/>
        <v>1264028</v>
      </c>
      <c r="AN103" s="94">
        <v>75570</v>
      </c>
      <c r="AO103" s="93"/>
      <c r="AP103" s="93"/>
      <c r="AQ103" s="93">
        <f t="shared" si="9"/>
        <v>1339598</v>
      </c>
      <c r="AR103" s="93"/>
      <c r="AS103" s="76">
        <v>1336115</v>
      </c>
      <c r="AT103" s="95">
        <f t="shared" si="5"/>
        <v>-3483</v>
      </c>
    </row>
    <row r="104" spans="1:46" ht="15">
      <c r="A104" s="82">
        <v>702</v>
      </c>
      <c r="B104" s="82" t="s">
        <v>205</v>
      </c>
      <c r="C104" s="83">
        <v>216416</v>
      </c>
      <c r="D104" s="83">
        <v>61822</v>
      </c>
      <c r="F104" s="83">
        <v>136095</v>
      </c>
      <c r="G104" s="83">
        <v>38877</v>
      </c>
      <c r="I104" s="83">
        <v>1908110</v>
      </c>
      <c r="J104" s="83">
        <v>545077</v>
      </c>
      <c r="L104" s="83">
        <v>500886</v>
      </c>
      <c r="M104" s="83">
        <v>143085</v>
      </c>
      <c r="O104" s="83">
        <v>211922</v>
      </c>
      <c r="P104" s="83">
        <v>60538</v>
      </c>
      <c r="S104" s="83">
        <v>3695</v>
      </c>
      <c r="T104" s="83">
        <v>1056</v>
      </c>
      <c r="V104" s="83">
        <v>15667</v>
      </c>
      <c r="W104" s="83">
        <v>4475</v>
      </c>
      <c r="Y104" s="87">
        <f t="shared" si="6"/>
        <v>2992791</v>
      </c>
      <c r="Z104" s="87">
        <f t="shared" si="6"/>
        <v>854930</v>
      </c>
      <c r="AA104" s="93">
        <f t="shared" si="7"/>
        <v>2137861</v>
      </c>
      <c r="AC104" s="83">
        <v>702</v>
      </c>
      <c r="AD104" s="83" t="s">
        <v>205</v>
      </c>
      <c r="AE104" s="83">
        <v>349730</v>
      </c>
      <c r="AG104" s="83">
        <v>702</v>
      </c>
      <c r="AH104" s="83" t="s">
        <v>205</v>
      </c>
      <c r="AI104" s="82">
        <v>333442</v>
      </c>
      <c r="AL104" s="93">
        <f t="shared" si="8"/>
        <v>2154149</v>
      </c>
      <c r="AN104" s="94">
        <v>57572</v>
      </c>
      <c r="AO104" s="93"/>
      <c r="AP104" s="93"/>
      <c r="AQ104" s="93">
        <f t="shared" si="9"/>
        <v>2211721</v>
      </c>
      <c r="AR104" s="93"/>
      <c r="AS104" s="76">
        <v>2211721</v>
      </c>
      <c r="AT104" s="95">
        <f t="shared" si="5"/>
        <v>0</v>
      </c>
    </row>
    <row r="105" spans="1:46" ht="15">
      <c r="A105" s="82">
        <v>703</v>
      </c>
      <c r="B105" s="82" t="s">
        <v>207</v>
      </c>
      <c r="C105" s="83">
        <v>88492</v>
      </c>
      <c r="D105" s="83">
        <v>11621</v>
      </c>
      <c r="F105" s="83">
        <v>74939</v>
      </c>
      <c r="G105" s="83">
        <v>9841</v>
      </c>
      <c r="I105" s="83">
        <v>320543</v>
      </c>
      <c r="J105" s="83">
        <v>42094</v>
      </c>
      <c r="L105" s="83">
        <v>93115</v>
      </c>
      <c r="M105" s="83">
        <v>12228</v>
      </c>
      <c r="O105" s="83">
        <v>72181</v>
      </c>
      <c r="P105" s="83">
        <v>9479</v>
      </c>
      <c r="S105" s="83">
        <v>0</v>
      </c>
      <c r="T105" s="83">
        <v>0</v>
      </c>
      <c r="V105" s="83">
        <v>1469</v>
      </c>
      <c r="W105" s="83">
        <v>193</v>
      </c>
      <c r="Y105" s="87">
        <f t="shared" si="6"/>
        <v>650739</v>
      </c>
      <c r="Z105" s="87">
        <f t="shared" si="6"/>
        <v>85456</v>
      </c>
      <c r="AA105" s="93">
        <f t="shared" si="7"/>
        <v>565283</v>
      </c>
      <c r="AC105" s="83">
        <v>703</v>
      </c>
      <c r="AD105" s="83" t="s">
        <v>207</v>
      </c>
      <c r="AE105" s="83">
        <v>92624</v>
      </c>
      <c r="AG105" s="83">
        <v>703</v>
      </c>
      <c r="AH105" s="83" t="s">
        <v>207</v>
      </c>
      <c r="AI105" s="82">
        <v>95317</v>
      </c>
      <c r="AL105" s="93">
        <f t="shared" si="8"/>
        <v>562590</v>
      </c>
      <c r="AN105" s="94">
        <v>21629</v>
      </c>
      <c r="AO105" s="93"/>
      <c r="AP105" s="93"/>
      <c r="AQ105" s="93">
        <f t="shared" si="9"/>
        <v>584219</v>
      </c>
      <c r="AR105" s="93"/>
      <c r="AS105" s="76">
        <v>585346</v>
      </c>
      <c r="AT105" s="95">
        <f t="shared" si="5"/>
        <v>1127</v>
      </c>
    </row>
    <row r="106" spans="1:46" ht="15">
      <c r="A106" s="82">
        <v>704</v>
      </c>
      <c r="B106" s="82" t="s">
        <v>209</v>
      </c>
      <c r="C106" s="83">
        <v>310580</v>
      </c>
      <c r="D106" s="83">
        <v>77233</v>
      </c>
      <c r="F106" s="83">
        <v>177356</v>
      </c>
      <c r="G106" s="83">
        <v>44104</v>
      </c>
      <c r="I106" s="83">
        <v>1453322</v>
      </c>
      <c r="J106" s="83">
        <v>361402</v>
      </c>
      <c r="L106" s="83">
        <v>408412</v>
      </c>
      <c r="M106" s="83">
        <v>101561</v>
      </c>
      <c r="O106" s="83">
        <v>607248</v>
      </c>
      <c r="P106" s="83">
        <v>151006</v>
      </c>
      <c r="S106" s="83">
        <v>0</v>
      </c>
      <c r="T106" s="83">
        <v>0</v>
      </c>
      <c r="V106" s="83">
        <v>9792</v>
      </c>
      <c r="W106" s="83">
        <v>2435</v>
      </c>
      <c r="Y106" s="87">
        <f t="shared" si="6"/>
        <v>2966710</v>
      </c>
      <c r="Z106" s="87">
        <f t="shared" si="6"/>
        <v>737741</v>
      </c>
      <c r="AA106" s="93">
        <f t="shared" si="7"/>
        <v>2228969</v>
      </c>
      <c r="AC106" s="83">
        <v>704</v>
      </c>
      <c r="AD106" s="83" t="s">
        <v>209</v>
      </c>
      <c r="AE106" s="83">
        <v>365245</v>
      </c>
      <c r="AG106" s="83">
        <v>704</v>
      </c>
      <c r="AH106" s="83" t="s">
        <v>209</v>
      </c>
      <c r="AI106" s="82">
        <v>333949</v>
      </c>
      <c r="AL106" s="93">
        <f t="shared" si="8"/>
        <v>2260265</v>
      </c>
      <c r="AN106" s="94">
        <v>40391</v>
      </c>
      <c r="AO106" s="93"/>
      <c r="AP106" s="93"/>
      <c r="AQ106" s="93">
        <f t="shared" si="9"/>
        <v>2300656</v>
      </c>
      <c r="AR106" s="93"/>
      <c r="AS106" s="76">
        <v>2311980</v>
      </c>
      <c r="AT106" s="95">
        <f t="shared" si="5"/>
        <v>11324</v>
      </c>
    </row>
    <row r="107" spans="1:46" ht="15">
      <c r="A107" s="82">
        <v>705</v>
      </c>
      <c r="B107" s="82" t="s">
        <v>211</v>
      </c>
      <c r="C107" s="83">
        <v>660071</v>
      </c>
      <c r="D107" s="83">
        <v>75152</v>
      </c>
      <c r="F107" s="83">
        <v>757032</v>
      </c>
      <c r="G107" s="83">
        <v>86191</v>
      </c>
      <c r="I107" s="83">
        <v>1904689</v>
      </c>
      <c r="J107" s="83">
        <v>216856</v>
      </c>
      <c r="L107" s="83">
        <v>378285</v>
      </c>
      <c r="M107" s="83">
        <v>43069</v>
      </c>
      <c r="O107" s="83">
        <v>267713</v>
      </c>
      <c r="P107" s="83">
        <v>30480</v>
      </c>
      <c r="S107" s="83">
        <v>16429</v>
      </c>
      <c r="T107" s="83">
        <v>1871</v>
      </c>
      <c r="V107" s="83">
        <v>21542</v>
      </c>
      <c r="W107" s="83">
        <v>2453</v>
      </c>
      <c r="Y107" s="87">
        <f t="shared" si="6"/>
        <v>4005761</v>
      </c>
      <c r="Z107" s="87">
        <f t="shared" si="6"/>
        <v>456072</v>
      </c>
      <c r="AA107" s="93">
        <f t="shared" si="7"/>
        <v>3549689</v>
      </c>
      <c r="AC107" s="83">
        <v>705</v>
      </c>
      <c r="AD107" s="83" t="s">
        <v>211</v>
      </c>
      <c r="AE107" s="83">
        <v>583207</v>
      </c>
      <c r="AG107" s="83">
        <v>705</v>
      </c>
      <c r="AH107" s="83" t="s">
        <v>211</v>
      </c>
      <c r="AI107" s="82">
        <v>548205</v>
      </c>
      <c r="AL107" s="93">
        <f t="shared" si="8"/>
        <v>3584691</v>
      </c>
      <c r="AN107" s="94">
        <v>35104</v>
      </c>
      <c r="AO107" s="93"/>
      <c r="AP107" s="93"/>
      <c r="AQ107" s="93">
        <f t="shared" si="9"/>
        <v>3619795</v>
      </c>
      <c r="AR107" s="93"/>
      <c r="AS107" s="76">
        <v>3619795</v>
      </c>
      <c r="AT107" s="95">
        <f t="shared" si="5"/>
        <v>0</v>
      </c>
    </row>
    <row r="108" spans="1:46" ht="15">
      <c r="A108" s="82">
        <v>706</v>
      </c>
      <c r="B108" s="82" t="s">
        <v>213</v>
      </c>
      <c r="C108" s="83">
        <v>1417068</v>
      </c>
      <c r="D108" s="83">
        <v>173093</v>
      </c>
      <c r="F108" s="83">
        <v>2592179</v>
      </c>
      <c r="G108" s="83">
        <v>316632</v>
      </c>
      <c r="I108" s="83">
        <v>15068857</v>
      </c>
      <c r="J108" s="83">
        <v>1840645</v>
      </c>
      <c r="L108" s="83">
        <v>5637045</v>
      </c>
      <c r="M108" s="83">
        <v>688559</v>
      </c>
      <c r="O108" s="83">
        <v>651218</v>
      </c>
      <c r="P108" s="83">
        <v>79546</v>
      </c>
      <c r="S108" s="83">
        <v>12492</v>
      </c>
      <c r="T108" s="83">
        <v>1526</v>
      </c>
      <c r="V108" s="83">
        <v>74908</v>
      </c>
      <c r="W108" s="83">
        <v>9150</v>
      </c>
      <c r="Y108" s="87">
        <f t="shared" si="6"/>
        <v>25453767</v>
      </c>
      <c r="Z108" s="87">
        <f t="shared" si="6"/>
        <v>3109151</v>
      </c>
      <c r="AA108" s="93">
        <f t="shared" si="7"/>
        <v>22344616</v>
      </c>
      <c r="AC108" s="83">
        <v>706</v>
      </c>
      <c r="AD108" s="83" t="s">
        <v>213</v>
      </c>
      <c r="AE108" s="83">
        <v>3703757</v>
      </c>
      <c r="AG108" s="83">
        <v>706</v>
      </c>
      <c r="AH108" s="83" t="s">
        <v>213</v>
      </c>
      <c r="AI108" s="82">
        <v>3268201</v>
      </c>
      <c r="AL108" s="93">
        <f t="shared" si="8"/>
        <v>22780172</v>
      </c>
      <c r="AN108" s="94">
        <v>335133</v>
      </c>
      <c r="AO108" s="93"/>
      <c r="AP108" s="93"/>
      <c r="AQ108" s="93">
        <f t="shared" si="9"/>
        <v>23115305</v>
      </c>
      <c r="AR108" s="93"/>
      <c r="AS108" s="76">
        <v>25788900</v>
      </c>
      <c r="AT108" s="95">
        <f t="shared" si="5"/>
        <v>2673595</v>
      </c>
    </row>
    <row r="109" spans="1:46" ht="15">
      <c r="A109" s="82">
        <v>707</v>
      </c>
      <c r="B109" s="82" t="s">
        <v>215</v>
      </c>
      <c r="C109" s="83">
        <v>1320542</v>
      </c>
      <c r="D109" s="83">
        <v>186006</v>
      </c>
      <c r="F109" s="83">
        <v>1331460</v>
      </c>
      <c r="G109" s="83">
        <v>187544</v>
      </c>
      <c r="I109" s="83">
        <v>8596692</v>
      </c>
      <c r="J109" s="83">
        <v>1210892</v>
      </c>
      <c r="L109" s="83">
        <v>4755120</v>
      </c>
      <c r="M109" s="83">
        <v>669785</v>
      </c>
      <c r="O109" s="83">
        <v>3081246</v>
      </c>
      <c r="P109" s="83">
        <v>434011</v>
      </c>
      <c r="S109" s="83">
        <v>25368</v>
      </c>
      <c r="T109" s="83">
        <v>3573</v>
      </c>
      <c r="V109" s="83">
        <v>94982</v>
      </c>
      <c r="W109" s="83">
        <v>13379</v>
      </c>
      <c r="Y109" s="87">
        <f t="shared" si="6"/>
        <v>19205410</v>
      </c>
      <c r="Z109" s="87">
        <f t="shared" si="6"/>
        <v>2705190</v>
      </c>
      <c r="AA109" s="93">
        <f t="shared" si="7"/>
        <v>16500220</v>
      </c>
      <c r="AC109" s="83">
        <v>707</v>
      </c>
      <c r="AD109" s="83" t="s">
        <v>215</v>
      </c>
      <c r="AE109" s="83">
        <v>2709084</v>
      </c>
      <c r="AG109" s="83">
        <v>707</v>
      </c>
      <c r="AH109" s="83" t="s">
        <v>215</v>
      </c>
      <c r="AI109" s="82">
        <v>2329442</v>
      </c>
      <c r="AL109" s="93">
        <f t="shared" si="8"/>
        <v>16879862</v>
      </c>
      <c r="AN109" s="94">
        <v>402557.53</v>
      </c>
      <c r="AO109" s="93"/>
      <c r="AP109" s="93"/>
      <c r="AQ109" s="93">
        <f t="shared" si="9"/>
        <v>17282419.53</v>
      </c>
      <c r="AR109" s="93"/>
      <c r="AS109" s="76">
        <v>17282419.53</v>
      </c>
      <c r="AT109" s="95">
        <f t="shared" si="5"/>
        <v>0</v>
      </c>
    </row>
    <row r="110" spans="1:46" ht="15">
      <c r="A110" s="82">
        <v>708</v>
      </c>
      <c r="B110" s="82" t="s">
        <v>217</v>
      </c>
      <c r="C110" s="83">
        <v>242569</v>
      </c>
      <c r="D110" s="83">
        <v>47645</v>
      </c>
      <c r="F110" s="83">
        <v>141327</v>
      </c>
      <c r="G110" s="83">
        <v>27759</v>
      </c>
      <c r="I110" s="83">
        <v>1839736</v>
      </c>
      <c r="J110" s="83">
        <v>361355</v>
      </c>
      <c r="L110" s="83">
        <v>969107</v>
      </c>
      <c r="M110" s="83">
        <v>190349</v>
      </c>
      <c r="O110" s="83">
        <v>521979</v>
      </c>
      <c r="P110" s="83">
        <v>102525</v>
      </c>
      <c r="S110" s="83">
        <v>7129</v>
      </c>
      <c r="T110" s="83">
        <v>1400</v>
      </c>
      <c r="V110" s="83">
        <v>1469</v>
      </c>
      <c r="W110" s="83">
        <v>289</v>
      </c>
      <c r="Y110" s="87">
        <f t="shared" si="6"/>
        <v>3723316</v>
      </c>
      <c r="Z110" s="87">
        <f t="shared" si="6"/>
        <v>731322</v>
      </c>
      <c r="AA110" s="93">
        <f t="shared" si="7"/>
        <v>2991994</v>
      </c>
      <c r="AC110" s="83">
        <v>708</v>
      </c>
      <c r="AD110" s="83" t="s">
        <v>217</v>
      </c>
      <c r="AE110" s="83">
        <v>492716</v>
      </c>
      <c r="AG110" s="83">
        <v>708</v>
      </c>
      <c r="AH110" s="83" t="s">
        <v>217</v>
      </c>
      <c r="AI110" s="82">
        <v>474002</v>
      </c>
      <c r="AL110" s="93">
        <f t="shared" si="8"/>
        <v>3010708</v>
      </c>
      <c r="AN110" s="94">
        <v>120351</v>
      </c>
      <c r="AO110" s="93"/>
      <c r="AP110" s="93"/>
      <c r="AQ110" s="93">
        <f t="shared" si="9"/>
        <v>3131059</v>
      </c>
      <c r="AR110" s="93"/>
      <c r="AS110" s="76">
        <v>3094171.49</v>
      </c>
      <c r="AT110" s="95">
        <f t="shared" si="5"/>
        <v>-36887.50999999978</v>
      </c>
    </row>
    <row r="111" spans="1:46" ht="15">
      <c r="A111" s="82">
        <v>709</v>
      </c>
      <c r="B111" s="82" t="s">
        <v>219</v>
      </c>
      <c r="C111" s="83">
        <v>247102</v>
      </c>
      <c r="D111" s="83">
        <v>36102</v>
      </c>
      <c r="F111" s="83">
        <v>144226</v>
      </c>
      <c r="G111" s="83">
        <v>21072</v>
      </c>
      <c r="I111" s="83">
        <v>1126657</v>
      </c>
      <c r="J111" s="83">
        <v>164607</v>
      </c>
      <c r="L111" s="83">
        <v>336104</v>
      </c>
      <c r="M111" s="83">
        <v>49106</v>
      </c>
      <c r="O111" s="83">
        <v>399935</v>
      </c>
      <c r="P111" s="83">
        <v>58431</v>
      </c>
      <c r="S111" s="83">
        <v>979</v>
      </c>
      <c r="T111" s="83">
        <v>143</v>
      </c>
      <c r="V111" s="83">
        <v>4896</v>
      </c>
      <c r="W111" s="83">
        <v>715</v>
      </c>
      <c r="Y111" s="87">
        <f t="shared" si="6"/>
        <v>2259899</v>
      </c>
      <c r="Z111" s="87">
        <f t="shared" si="6"/>
        <v>330176</v>
      </c>
      <c r="AA111" s="93">
        <f t="shared" si="7"/>
        <v>1929723</v>
      </c>
      <c r="AC111" s="83">
        <v>709</v>
      </c>
      <c r="AD111" s="83" t="s">
        <v>219</v>
      </c>
      <c r="AE111" s="83">
        <v>317199</v>
      </c>
      <c r="AG111" s="83">
        <v>709</v>
      </c>
      <c r="AH111" s="83" t="s">
        <v>219</v>
      </c>
      <c r="AI111" s="82">
        <v>294557</v>
      </c>
      <c r="AL111" s="93">
        <f t="shared" si="8"/>
        <v>1952365</v>
      </c>
      <c r="AN111" s="94">
        <v>87430.97</v>
      </c>
      <c r="AO111" s="93"/>
      <c r="AP111" s="93"/>
      <c r="AQ111" s="93">
        <f t="shared" si="9"/>
        <v>2039795.97</v>
      </c>
      <c r="AR111" s="93"/>
      <c r="AS111" s="76">
        <v>2039795.97</v>
      </c>
      <c r="AT111" s="95">
        <f t="shared" si="5"/>
        <v>0</v>
      </c>
    </row>
    <row r="112" spans="1:46" ht="15">
      <c r="A112" s="82">
        <v>710</v>
      </c>
      <c r="B112" s="82" t="s">
        <v>221</v>
      </c>
      <c r="C112" s="83">
        <v>4020684</v>
      </c>
      <c r="D112" s="83">
        <v>536865</v>
      </c>
      <c r="F112" s="83">
        <v>1400930</v>
      </c>
      <c r="G112" s="83">
        <v>187060</v>
      </c>
      <c r="I112" s="83">
        <v>10158792</v>
      </c>
      <c r="J112" s="83">
        <v>1356461</v>
      </c>
      <c r="L112" s="83">
        <v>2171635</v>
      </c>
      <c r="M112" s="83">
        <v>289969</v>
      </c>
      <c r="O112" s="83">
        <v>1656373</v>
      </c>
      <c r="P112" s="83">
        <v>221169</v>
      </c>
      <c r="S112" s="83">
        <v>19839</v>
      </c>
      <c r="T112" s="83">
        <v>2649</v>
      </c>
      <c r="V112" s="83">
        <v>63647</v>
      </c>
      <c r="W112" s="83">
        <v>8499</v>
      </c>
      <c r="Y112" s="87">
        <f t="shared" si="6"/>
        <v>19491900</v>
      </c>
      <c r="Z112" s="87">
        <f t="shared" si="6"/>
        <v>2602672</v>
      </c>
      <c r="AA112" s="93">
        <f t="shared" si="7"/>
        <v>16889228</v>
      </c>
      <c r="AC112" s="83">
        <v>710</v>
      </c>
      <c r="AD112" s="83" t="s">
        <v>221</v>
      </c>
      <c r="AE112" s="83">
        <v>2784591</v>
      </c>
      <c r="AG112" s="83">
        <v>710</v>
      </c>
      <c r="AH112" s="83" t="s">
        <v>221</v>
      </c>
      <c r="AI112" s="82">
        <v>2485802</v>
      </c>
      <c r="AL112" s="93">
        <f t="shared" si="8"/>
        <v>17188017</v>
      </c>
      <c r="AN112" s="94">
        <v>377099</v>
      </c>
      <c r="AO112" s="93"/>
      <c r="AP112" s="93"/>
      <c r="AQ112" s="93">
        <f t="shared" si="9"/>
        <v>17565116</v>
      </c>
      <c r="AR112" s="93"/>
      <c r="AS112" s="76">
        <v>17565116</v>
      </c>
      <c r="AT112" s="95">
        <f t="shared" si="5"/>
        <v>0</v>
      </c>
    </row>
    <row r="113" spans="1:46" ht="15">
      <c r="A113" s="82">
        <v>711</v>
      </c>
      <c r="B113" s="82" t="s">
        <v>223</v>
      </c>
      <c r="C113" s="83">
        <v>164478</v>
      </c>
      <c r="D113" s="83">
        <v>21089</v>
      </c>
      <c r="F113" s="83">
        <v>429227</v>
      </c>
      <c r="G113" s="83">
        <v>55034</v>
      </c>
      <c r="I113" s="83">
        <v>1390210</v>
      </c>
      <c r="J113" s="83">
        <v>178249</v>
      </c>
      <c r="L113" s="83">
        <v>182142</v>
      </c>
      <c r="M113" s="83">
        <v>23354</v>
      </c>
      <c r="O113" s="83">
        <v>79471</v>
      </c>
      <c r="P113" s="83">
        <v>10190</v>
      </c>
      <c r="S113" s="83">
        <v>0</v>
      </c>
      <c r="T113" s="83">
        <v>0</v>
      </c>
      <c r="V113" s="83">
        <v>9302</v>
      </c>
      <c r="W113" s="83">
        <v>1193</v>
      </c>
      <c r="Y113" s="87">
        <f t="shared" si="6"/>
        <v>2254830</v>
      </c>
      <c r="Z113" s="87">
        <f t="shared" si="6"/>
        <v>289109</v>
      </c>
      <c r="AA113" s="93">
        <f t="shared" si="7"/>
        <v>1965721</v>
      </c>
      <c r="AC113" s="83">
        <v>711</v>
      </c>
      <c r="AD113" s="83" t="s">
        <v>223</v>
      </c>
      <c r="AE113" s="83">
        <v>325281</v>
      </c>
      <c r="AG113" s="83">
        <v>711</v>
      </c>
      <c r="AH113" s="83" t="s">
        <v>223</v>
      </c>
      <c r="AI113" s="82">
        <v>349644</v>
      </c>
      <c r="AL113" s="93">
        <f t="shared" si="8"/>
        <v>1941358</v>
      </c>
      <c r="AN113" s="94">
        <v>52640</v>
      </c>
      <c r="AO113" s="93"/>
      <c r="AP113" s="93"/>
      <c r="AQ113" s="93">
        <f t="shared" si="9"/>
        <v>1993998</v>
      </c>
      <c r="AR113" s="93"/>
      <c r="AS113" s="76">
        <v>1993627</v>
      </c>
      <c r="AT113" s="95">
        <f t="shared" si="5"/>
        <v>-371</v>
      </c>
    </row>
    <row r="114" spans="1:46" ht="15">
      <c r="A114" s="82">
        <v>712</v>
      </c>
      <c r="B114" s="82" t="s">
        <v>225</v>
      </c>
      <c r="C114" s="83">
        <v>250397</v>
      </c>
      <c r="D114" s="83">
        <v>59639</v>
      </c>
      <c r="F114" s="83">
        <v>156622</v>
      </c>
      <c r="G114" s="83">
        <v>37304</v>
      </c>
      <c r="I114" s="83">
        <v>1549699</v>
      </c>
      <c r="J114" s="83">
        <v>369103</v>
      </c>
      <c r="L114" s="83">
        <v>567712</v>
      </c>
      <c r="M114" s="83">
        <v>135216</v>
      </c>
      <c r="O114" s="83">
        <v>211389</v>
      </c>
      <c r="P114" s="83">
        <v>50348</v>
      </c>
      <c r="S114" s="83">
        <v>821</v>
      </c>
      <c r="T114" s="83">
        <v>196</v>
      </c>
      <c r="V114" s="83">
        <v>7834</v>
      </c>
      <c r="W114" s="83">
        <v>1866</v>
      </c>
      <c r="Y114" s="87">
        <f t="shared" si="6"/>
        <v>2744474</v>
      </c>
      <c r="Z114" s="87">
        <f t="shared" si="6"/>
        <v>653672</v>
      </c>
      <c r="AA114" s="93">
        <f t="shared" si="7"/>
        <v>2090802</v>
      </c>
      <c r="AC114" s="83">
        <v>712</v>
      </c>
      <c r="AD114" s="83" t="s">
        <v>225</v>
      </c>
      <c r="AE114" s="83">
        <v>343989</v>
      </c>
      <c r="AG114" s="83">
        <v>712</v>
      </c>
      <c r="AH114" s="83" t="s">
        <v>225</v>
      </c>
      <c r="AI114" s="82">
        <v>327999</v>
      </c>
      <c r="AL114" s="93">
        <f t="shared" si="8"/>
        <v>2106792</v>
      </c>
      <c r="AN114" s="94">
        <v>64243</v>
      </c>
      <c r="AO114" s="93"/>
      <c r="AP114" s="93"/>
      <c r="AQ114" s="93">
        <f t="shared" si="9"/>
        <v>2171035</v>
      </c>
      <c r="AR114" s="93"/>
      <c r="AS114" s="76">
        <v>2171025</v>
      </c>
      <c r="AT114" s="95">
        <f t="shared" si="5"/>
        <v>-10</v>
      </c>
    </row>
    <row r="115" spans="1:46" ht="15">
      <c r="A115" s="82">
        <v>713</v>
      </c>
      <c r="B115" s="82" t="s">
        <v>227</v>
      </c>
      <c r="C115" s="83">
        <v>337958</v>
      </c>
      <c r="D115" s="83">
        <v>32237</v>
      </c>
      <c r="F115" s="83">
        <v>209597</v>
      </c>
      <c r="G115" s="83">
        <v>19993</v>
      </c>
      <c r="I115" s="83">
        <v>1268860</v>
      </c>
      <c r="J115" s="83">
        <v>121033</v>
      </c>
      <c r="L115" s="83">
        <v>296287</v>
      </c>
      <c r="M115" s="83">
        <v>28262</v>
      </c>
      <c r="O115" s="83">
        <v>300528</v>
      </c>
      <c r="P115" s="83">
        <v>28667</v>
      </c>
      <c r="S115" s="83">
        <v>0</v>
      </c>
      <c r="T115" s="83">
        <v>0</v>
      </c>
      <c r="V115" s="83">
        <v>6854</v>
      </c>
      <c r="W115" s="83">
        <v>654</v>
      </c>
      <c r="Y115" s="87">
        <f t="shared" si="6"/>
        <v>2420084</v>
      </c>
      <c r="Z115" s="87">
        <f t="shared" si="6"/>
        <v>230846</v>
      </c>
      <c r="AA115" s="93">
        <f t="shared" si="7"/>
        <v>2189238</v>
      </c>
      <c r="AC115" s="83">
        <v>713</v>
      </c>
      <c r="AD115" s="83" t="s">
        <v>227</v>
      </c>
      <c r="AE115" s="83">
        <v>361875</v>
      </c>
      <c r="AG115" s="83">
        <v>713</v>
      </c>
      <c r="AH115" s="83" t="s">
        <v>227</v>
      </c>
      <c r="AI115" s="82">
        <v>306347</v>
      </c>
      <c r="AL115" s="93">
        <f t="shared" si="8"/>
        <v>2244766</v>
      </c>
      <c r="AN115" s="94">
        <v>40551</v>
      </c>
      <c r="AO115" s="93"/>
      <c r="AP115" s="93"/>
      <c r="AQ115" s="93">
        <f t="shared" si="9"/>
        <v>2285317</v>
      </c>
      <c r="AR115" s="93"/>
      <c r="AS115" s="76">
        <v>2286374</v>
      </c>
      <c r="AT115" s="95">
        <f t="shared" si="5"/>
        <v>1057</v>
      </c>
    </row>
    <row r="116" spans="1:46" ht="15">
      <c r="A116" s="82">
        <v>714</v>
      </c>
      <c r="B116" s="82" t="s">
        <v>229</v>
      </c>
      <c r="C116" s="83">
        <v>131929</v>
      </c>
      <c r="D116" s="83">
        <v>18239</v>
      </c>
      <c r="F116" s="83">
        <v>93674</v>
      </c>
      <c r="G116" s="83">
        <v>12950</v>
      </c>
      <c r="I116" s="83">
        <v>878356</v>
      </c>
      <c r="J116" s="83">
        <v>121433</v>
      </c>
      <c r="L116" s="83">
        <v>468937</v>
      </c>
      <c r="M116" s="83">
        <v>64831</v>
      </c>
      <c r="O116" s="83">
        <v>293556</v>
      </c>
      <c r="P116" s="83">
        <v>40584</v>
      </c>
      <c r="S116" s="83">
        <v>0</v>
      </c>
      <c r="T116" s="83">
        <v>0</v>
      </c>
      <c r="V116" s="83">
        <v>13709</v>
      </c>
      <c r="W116" s="83">
        <v>1895</v>
      </c>
      <c r="Y116" s="87">
        <f t="shared" si="6"/>
        <v>1880161</v>
      </c>
      <c r="Z116" s="87">
        <f t="shared" si="6"/>
        <v>259932</v>
      </c>
      <c r="AA116" s="93">
        <f t="shared" si="7"/>
        <v>1620229</v>
      </c>
      <c r="AC116" s="83">
        <v>714</v>
      </c>
      <c r="AD116" s="83" t="s">
        <v>229</v>
      </c>
      <c r="AE116" s="83">
        <v>265338</v>
      </c>
      <c r="AG116" s="83">
        <v>714</v>
      </c>
      <c r="AH116" s="83" t="s">
        <v>229</v>
      </c>
      <c r="AI116" s="82">
        <v>238533</v>
      </c>
      <c r="AL116" s="93">
        <f t="shared" si="8"/>
        <v>1647034</v>
      </c>
      <c r="AN116" s="94">
        <v>10455</v>
      </c>
      <c r="AO116" s="93"/>
      <c r="AP116" s="93"/>
      <c r="AQ116" s="93">
        <f t="shared" si="9"/>
        <v>1657489</v>
      </c>
      <c r="AR116" s="93"/>
      <c r="AS116" s="76">
        <v>1657489</v>
      </c>
      <c r="AT116" s="95">
        <f t="shared" si="5"/>
        <v>0</v>
      </c>
    </row>
    <row r="117" spans="1:46" ht="15">
      <c r="A117" s="82">
        <v>715</v>
      </c>
      <c r="B117" s="82" t="s">
        <v>231</v>
      </c>
      <c r="C117" s="83">
        <v>856564</v>
      </c>
      <c r="D117" s="83">
        <v>93116</v>
      </c>
      <c r="F117" s="83">
        <v>189089</v>
      </c>
      <c r="G117" s="83">
        <v>20556</v>
      </c>
      <c r="I117" s="83">
        <v>3252577</v>
      </c>
      <c r="J117" s="83">
        <v>353585</v>
      </c>
      <c r="L117" s="83">
        <v>844406</v>
      </c>
      <c r="M117" s="83">
        <v>91795</v>
      </c>
      <c r="O117" s="83">
        <v>2590174</v>
      </c>
      <c r="P117" s="83">
        <v>281575</v>
      </c>
      <c r="S117" s="83">
        <v>8094</v>
      </c>
      <c r="T117" s="83">
        <v>880</v>
      </c>
      <c r="V117" s="83">
        <v>12240</v>
      </c>
      <c r="W117" s="83">
        <v>1331</v>
      </c>
      <c r="Y117" s="87">
        <f t="shared" si="6"/>
        <v>7753144</v>
      </c>
      <c r="Z117" s="87">
        <f t="shared" si="6"/>
        <v>842838</v>
      </c>
      <c r="AA117" s="93">
        <f t="shared" si="7"/>
        <v>6910306</v>
      </c>
      <c r="AC117" s="83">
        <v>715</v>
      </c>
      <c r="AD117" s="83" t="s">
        <v>231</v>
      </c>
      <c r="AE117" s="83">
        <v>1133347</v>
      </c>
      <c r="AG117" s="83">
        <v>715</v>
      </c>
      <c r="AH117" s="83" t="s">
        <v>231</v>
      </c>
      <c r="AI117" s="82">
        <v>1188758</v>
      </c>
      <c r="AL117" s="93">
        <f t="shared" si="8"/>
        <v>6854895</v>
      </c>
      <c r="AN117" s="94">
        <v>121782</v>
      </c>
      <c r="AO117" s="94">
        <v>103185</v>
      </c>
      <c r="AP117" s="94">
        <v>29000</v>
      </c>
      <c r="AQ117" s="93">
        <f t="shared" si="9"/>
        <v>7108862</v>
      </c>
      <c r="AR117" s="94"/>
      <c r="AS117" s="76">
        <v>132185</v>
      </c>
      <c r="AT117" s="95">
        <f t="shared" si="5"/>
        <v>-6976677</v>
      </c>
    </row>
    <row r="118" spans="1:46" ht="15">
      <c r="A118" s="82">
        <v>716</v>
      </c>
      <c r="B118" s="82" t="s">
        <v>233</v>
      </c>
      <c r="C118" s="83">
        <v>52814</v>
      </c>
      <c r="D118" s="83">
        <v>6310</v>
      </c>
      <c r="F118" s="83">
        <v>117129</v>
      </c>
      <c r="G118" s="83">
        <v>13995</v>
      </c>
      <c r="I118" s="83">
        <v>817858</v>
      </c>
      <c r="J118" s="83">
        <v>97718</v>
      </c>
      <c r="L118" s="83">
        <v>46309</v>
      </c>
      <c r="M118" s="83">
        <v>5533</v>
      </c>
      <c r="O118" s="83">
        <v>215421</v>
      </c>
      <c r="P118" s="83">
        <v>25739</v>
      </c>
      <c r="S118" s="83">
        <v>0</v>
      </c>
      <c r="T118" s="83">
        <v>0</v>
      </c>
      <c r="V118" s="83">
        <v>4896</v>
      </c>
      <c r="W118" s="83">
        <v>585</v>
      </c>
      <c r="Y118" s="87">
        <f t="shared" si="6"/>
        <v>1254427</v>
      </c>
      <c r="Z118" s="87">
        <f t="shared" si="6"/>
        <v>149880</v>
      </c>
      <c r="AA118" s="93">
        <f t="shared" si="7"/>
        <v>1104547</v>
      </c>
      <c r="AC118" s="83">
        <v>716</v>
      </c>
      <c r="AD118" s="83" t="s">
        <v>233</v>
      </c>
      <c r="AE118" s="83">
        <v>181507</v>
      </c>
      <c r="AG118" s="83">
        <v>716</v>
      </c>
      <c r="AH118" s="83" t="s">
        <v>233</v>
      </c>
      <c r="AI118" s="82">
        <v>173324</v>
      </c>
      <c r="AL118" s="93">
        <f t="shared" si="8"/>
        <v>1112730</v>
      </c>
      <c r="AN118" s="94">
        <v>13507</v>
      </c>
      <c r="AO118" s="93"/>
      <c r="AP118" s="93"/>
      <c r="AQ118" s="93">
        <f t="shared" si="9"/>
        <v>1126237</v>
      </c>
      <c r="AR118" s="93"/>
      <c r="AS118" s="76">
        <v>1126237</v>
      </c>
      <c r="AT118" s="95">
        <f t="shared" si="5"/>
        <v>0</v>
      </c>
    </row>
    <row r="119" spans="1:46" ht="15">
      <c r="A119" s="82">
        <v>717</v>
      </c>
      <c r="B119" s="82" t="s">
        <v>235</v>
      </c>
      <c r="C119" s="83">
        <v>685757</v>
      </c>
      <c r="D119" s="83">
        <v>302329</v>
      </c>
      <c r="F119" s="83">
        <v>305740</v>
      </c>
      <c r="G119" s="83">
        <v>134791</v>
      </c>
      <c r="I119" s="83">
        <v>1407201</v>
      </c>
      <c r="J119" s="83">
        <v>620392</v>
      </c>
      <c r="L119" s="83">
        <v>189923</v>
      </c>
      <c r="M119" s="83">
        <v>83731</v>
      </c>
      <c r="O119" s="83">
        <v>386256</v>
      </c>
      <c r="P119" s="83">
        <v>170289</v>
      </c>
      <c r="S119" s="83">
        <v>0</v>
      </c>
      <c r="T119" s="83">
        <v>0</v>
      </c>
      <c r="V119" s="83">
        <v>1958</v>
      </c>
      <c r="W119" s="83">
        <v>863</v>
      </c>
      <c r="Y119" s="87">
        <f t="shared" si="6"/>
        <v>2976835</v>
      </c>
      <c r="Z119" s="87">
        <f t="shared" si="6"/>
        <v>1312395</v>
      </c>
      <c r="AA119" s="93">
        <f t="shared" si="7"/>
        <v>1664440</v>
      </c>
      <c r="AC119" s="83">
        <v>717</v>
      </c>
      <c r="AD119" s="83" t="s">
        <v>235</v>
      </c>
      <c r="AE119" s="83">
        <v>269494</v>
      </c>
      <c r="AG119" s="83">
        <v>717</v>
      </c>
      <c r="AH119" s="83" t="s">
        <v>235</v>
      </c>
      <c r="AI119" s="82">
        <v>258212</v>
      </c>
      <c r="AL119" s="93">
        <f t="shared" si="8"/>
        <v>1675722</v>
      </c>
      <c r="AN119" s="94">
        <v>35135</v>
      </c>
      <c r="AO119" s="93"/>
      <c r="AP119" s="93"/>
      <c r="AQ119" s="93">
        <f t="shared" si="9"/>
        <v>1710857</v>
      </c>
      <c r="AR119" s="93"/>
      <c r="AS119" s="76">
        <v>1610572</v>
      </c>
      <c r="AT119" s="95">
        <f t="shared" si="5"/>
        <v>-100285</v>
      </c>
    </row>
    <row r="120" spans="1:46" ht="15">
      <c r="A120" s="82">
        <v>718</v>
      </c>
      <c r="B120" s="82" t="s">
        <v>237</v>
      </c>
      <c r="C120" s="83">
        <v>17122</v>
      </c>
      <c r="D120" s="83">
        <v>2582</v>
      </c>
      <c r="F120" s="83">
        <v>51758</v>
      </c>
      <c r="G120" s="83">
        <v>7807</v>
      </c>
      <c r="I120" s="83">
        <v>134770</v>
      </c>
      <c r="J120" s="83">
        <v>20327</v>
      </c>
      <c r="L120" s="83">
        <v>0</v>
      </c>
      <c r="M120" s="83">
        <v>0</v>
      </c>
      <c r="O120" s="83">
        <v>34938</v>
      </c>
      <c r="P120" s="83">
        <v>5270</v>
      </c>
      <c r="S120" s="83">
        <v>0</v>
      </c>
      <c r="T120" s="83">
        <v>0</v>
      </c>
      <c r="V120" s="83">
        <v>0</v>
      </c>
      <c r="W120" s="83">
        <v>0</v>
      </c>
      <c r="Y120" s="87">
        <f t="shared" si="6"/>
        <v>238588</v>
      </c>
      <c r="Z120" s="87">
        <f t="shared" si="6"/>
        <v>35986</v>
      </c>
      <c r="AA120" s="93">
        <f t="shared" si="7"/>
        <v>202602</v>
      </c>
      <c r="AC120" s="83">
        <v>718</v>
      </c>
      <c r="AD120" s="83" t="s">
        <v>237</v>
      </c>
      <c r="AE120" s="83">
        <v>32387</v>
      </c>
      <c r="AG120" s="83">
        <v>718</v>
      </c>
      <c r="AH120" s="83" t="s">
        <v>237</v>
      </c>
      <c r="AI120" s="82">
        <v>21910</v>
      </c>
      <c r="AL120" s="93">
        <f t="shared" si="8"/>
        <v>213079</v>
      </c>
      <c r="AN120" s="94">
        <v>4848.78</v>
      </c>
      <c r="AO120" s="93"/>
      <c r="AP120" s="93"/>
      <c r="AQ120" s="93">
        <f t="shared" si="9"/>
        <v>217927.78</v>
      </c>
      <c r="AR120" s="93"/>
      <c r="AS120" s="76">
        <v>218497.37</v>
      </c>
      <c r="AT120" s="95">
        <f t="shared" si="5"/>
        <v>569.5899999999965</v>
      </c>
    </row>
    <row r="121" spans="1:46" ht="15">
      <c r="A121" s="82">
        <v>719</v>
      </c>
      <c r="B121" s="82" t="s">
        <v>239</v>
      </c>
      <c r="C121" s="83">
        <v>147227</v>
      </c>
      <c r="D121" s="83">
        <v>80147</v>
      </c>
      <c r="F121" s="83">
        <v>289609</v>
      </c>
      <c r="G121" s="83">
        <v>157657</v>
      </c>
      <c r="I121" s="83">
        <v>826451</v>
      </c>
      <c r="J121" s="83">
        <v>449903</v>
      </c>
      <c r="L121" s="83">
        <v>314789</v>
      </c>
      <c r="M121" s="83">
        <v>171365</v>
      </c>
      <c r="O121" s="83">
        <v>262505</v>
      </c>
      <c r="P121" s="83">
        <v>142902</v>
      </c>
      <c r="S121" s="83">
        <v>0</v>
      </c>
      <c r="T121" s="83">
        <v>0</v>
      </c>
      <c r="V121" s="83">
        <v>1958</v>
      </c>
      <c r="W121" s="83">
        <v>1066</v>
      </c>
      <c r="Y121" s="87">
        <f t="shared" si="6"/>
        <v>1842539</v>
      </c>
      <c r="Z121" s="87">
        <f t="shared" si="6"/>
        <v>1003040</v>
      </c>
      <c r="AA121" s="93">
        <f t="shared" si="7"/>
        <v>839499</v>
      </c>
      <c r="AC121" s="83">
        <v>719</v>
      </c>
      <c r="AD121" s="83" t="s">
        <v>239</v>
      </c>
      <c r="AE121" s="83">
        <v>131732</v>
      </c>
      <c r="AG121" s="83">
        <v>719</v>
      </c>
      <c r="AH121" s="83" t="s">
        <v>239</v>
      </c>
      <c r="AI121" s="82">
        <v>104838</v>
      </c>
      <c r="AL121" s="93">
        <f t="shared" si="8"/>
        <v>866393</v>
      </c>
      <c r="AN121" s="94">
        <v>40488</v>
      </c>
      <c r="AO121" s="93"/>
      <c r="AP121" s="93"/>
      <c r="AQ121" s="93">
        <f t="shared" si="9"/>
        <v>906881</v>
      </c>
      <c r="AR121" s="93"/>
      <c r="AS121" s="76">
        <v>994090.6699999999</v>
      </c>
      <c r="AT121" s="95">
        <f t="shared" si="5"/>
        <v>87209.66999999993</v>
      </c>
    </row>
    <row r="122" spans="1:46" ht="15">
      <c r="A122" s="82">
        <v>720</v>
      </c>
      <c r="B122" s="82" t="s">
        <v>241</v>
      </c>
      <c r="C122" s="83">
        <v>52214</v>
      </c>
      <c r="D122" s="83">
        <v>6322</v>
      </c>
      <c r="F122" s="83">
        <v>199975</v>
      </c>
      <c r="G122" s="83">
        <v>24212</v>
      </c>
      <c r="I122" s="83">
        <v>548092</v>
      </c>
      <c r="J122" s="83">
        <v>66360</v>
      </c>
      <c r="L122" s="83">
        <v>68667</v>
      </c>
      <c r="M122" s="83">
        <v>8314</v>
      </c>
      <c r="O122" s="83">
        <v>97634</v>
      </c>
      <c r="P122" s="83">
        <v>11821</v>
      </c>
      <c r="S122" s="83">
        <v>0</v>
      </c>
      <c r="T122" s="83">
        <v>0</v>
      </c>
      <c r="V122" s="83">
        <v>4896</v>
      </c>
      <c r="W122" s="83">
        <v>593</v>
      </c>
      <c r="Y122" s="87">
        <f t="shared" si="6"/>
        <v>971478</v>
      </c>
      <c r="Z122" s="87">
        <f t="shared" si="6"/>
        <v>117622</v>
      </c>
      <c r="AA122" s="93">
        <f t="shared" si="7"/>
        <v>853856</v>
      </c>
      <c r="AC122" s="83">
        <v>720</v>
      </c>
      <c r="AD122" s="83" t="s">
        <v>241</v>
      </c>
      <c r="AE122" s="83">
        <v>140054</v>
      </c>
      <c r="AG122" s="83">
        <v>720</v>
      </c>
      <c r="AH122" s="83" t="s">
        <v>241</v>
      </c>
      <c r="AI122" s="82">
        <v>138944</v>
      </c>
      <c r="AL122" s="93">
        <f t="shared" si="8"/>
        <v>854966</v>
      </c>
      <c r="AN122" s="94">
        <v>99148.22</v>
      </c>
      <c r="AO122" s="93"/>
      <c r="AP122" s="93"/>
      <c r="AQ122" s="93">
        <f t="shared" si="9"/>
        <v>954114.22</v>
      </c>
      <c r="AR122" s="93"/>
      <c r="AS122" s="76">
        <v>954463.69</v>
      </c>
      <c r="AT122" s="95">
        <f t="shared" si="5"/>
        <v>349.46999999997206</v>
      </c>
    </row>
    <row r="123" spans="1:46" ht="15">
      <c r="A123" s="82">
        <v>721</v>
      </c>
      <c r="B123" s="82" t="s">
        <v>243</v>
      </c>
      <c r="C123" s="83">
        <v>532581</v>
      </c>
      <c r="D123" s="83">
        <v>70775</v>
      </c>
      <c r="F123" s="83">
        <v>3199182</v>
      </c>
      <c r="G123" s="83">
        <v>425140</v>
      </c>
      <c r="I123" s="83">
        <v>9222723</v>
      </c>
      <c r="J123" s="83">
        <v>1225610</v>
      </c>
      <c r="L123" s="83">
        <v>2869019</v>
      </c>
      <c r="M123" s="83">
        <v>381265</v>
      </c>
      <c r="O123" s="83">
        <v>797476</v>
      </c>
      <c r="P123" s="83">
        <v>105977</v>
      </c>
      <c r="S123" s="83">
        <v>821</v>
      </c>
      <c r="T123" s="83">
        <v>109</v>
      </c>
      <c r="V123" s="83">
        <v>38678</v>
      </c>
      <c r="W123" s="83">
        <v>5140</v>
      </c>
      <c r="Y123" s="87">
        <f t="shared" si="6"/>
        <v>16660480</v>
      </c>
      <c r="Z123" s="87">
        <f t="shared" si="6"/>
        <v>2214016</v>
      </c>
      <c r="AA123" s="93">
        <f t="shared" si="7"/>
        <v>14446464</v>
      </c>
      <c r="AC123" s="83">
        <v>721</v>
      </c>
      <c r="AD123" s="83" t="s">
        <v>243</v>
      </c>
      <c r="AE123" s="83">
        <v>2395782</v>
      </c>
      <c r="AG123" s="83">
        <v>721</v>
      </c>
      <c r="AH123" s="83" t="s">
        <v>243</v>
      </c>
      <c r="AI123" s="82">
        <v>2329869</v>
      </c>
      <c r="AL123" s="93">
        <f t="shared" si="8"/>
        <v>14512377</v>
      </c>
      <c r="AN123" s="94">
        <v>365489</v>
      </c>
      <c r="AO123" s="93"/>
      <c r="AP123" s="93"/>
      <c r="AQ123" s="93">
        <f t="shared" si="9"/>
        <v>14877866</v>
      </c>
      <c r="AR123" s="93"/>
      <c r="AS123" s="76">
        <v>17069097</v>
      </c>
      <c r="AT123" s="95">
        <f t="shared" si="5"/>
        <v>2191231</v>
      </c>
    </row>
    <row r="124" spans="1:46" ht="15">
      <c r="A124" s="82">
        <v>722</v>
      </c>
      <c r="B124" s="82" t="s">
        <v>245</v>
      </c>
      <c r="C124" s="83">
        <v>674795</v>
      </c>
      <c r="D124" s="83">
        <v>117047</v>
      </c>
      <c r="F124" s="83">
        <v>1105052</v>
      </c>
      <c r="G124" s="83">
        <v>191678</v>
      </c>
      <c r="I124" s="83">
        <v>5055689</v>
      </c>
      <c r="J124" s="83">
        <v>876940</v>
      </c>
      <c r="L124" s="83">
        <v>1931774</v>
      </c>
      <c r="M124" s="83">
        <v>335078</v>
      </c>
      <c r="O124" s="83">
        <v>392182</v>
      </c>
      <c r="P124" s="83">
        <v>68026</v>
      </c>
      <c r="S124" s="83">
        <v>29916</v>
      </c>
      <c r="T124" s="83">
        <v>5189</v>
      </c>
      <c r="V124" s="83">
        <v>7344</v>
      </c>
      <c r="W124" s="83">
        <v>1274</v>
      </c>
      <c r="Y124" s="87">
        <f t="shared" si="6"/>
        <v>9196752</v>
      </c>
      <c r="Z124" s="87">
        <f t="shared" si="6"/>
        <v>1595232</v>
      </c>
      <c r="AA124" s="93">
        <f t="shared" si="7"/>
        <v>7601520</v>
      </c>
      <c r="AC124" s="83">
        <v>722</v>
      </c>
      <c r="AD124" s="83" t="s">
        <v>245</v>
      </c>
      <c r="AE124" s="83">
        <v>1257341</v>
      </c>
      <c r="AG124" s="83">
        <v>722</v>
      </c>
      <c r="AH124" s="83" t="s">
        <v>245</v>
      </c>
      <c r="AI124" s="82">
        <v>1102628</v>
      </c>
      <c r="AL124" s="93">
        <f t="shared" si="8"/>
        <v>7756233</v>
      </c>
      <c r="AN124" s="94">
        <v>212821</v>
      </c>
      <c r="AO124" s="94">
        <v>58290</v>
      </c>
      <c r="AP124" s="94">
        <v>16292</v>
      </c>
      <c r="AQ124" s="93">
        <f t="shared" si="9"/>
        <v>8043636</v>
      </c>
      <c r="AR124" s="94"/>
      <c r="AS124" s="76">
        <v>8043636</v>
      </c>
      <c r="AT124" s="95">
        <f t="shared" si="5"/>
        <v>0</v>
      </c>
    </row>
    <row r="125" spans="1:46" ht="15">
      <c r="A125" s="82">
        <v>723</v>
      </c>
      <c r="B125" s="82" t="s">
        <v>247</v>
      </c>
      <c r="C125" s="83">
        <v>69562</v>
      </c>
      <c r="D125" s="83">
        <v>4641</v>
      </c>
      <c r="F125" s="83">
        <v>105162</v>
      </c>
      <c r="G125" s="83">
        <v>7016</v>
      </c>
      <c r="I125" s="83">
        <v>383344</v>
      </c>
      <c r="J125" s="83">
        <v>25576</v>
      </c>
      <c r="L125" s="83">
        <v>22870</v>
      </c>
      <c r="M125" s="83">
        <v>1526</v>
      </c>
      <c r="O125" s="83">
        <v>44343</v>
      </c>
      <c r="P125" s="83">
        <v>2958</v>
      </c>
      <c r="S125" s="83">
        <v>0</v>
      </c>
      <c r="T125" s="83">
        <v>0</v>
      </c>
      <c r="V125" s="83">
        <v>0</v>
      </c>
      <c r="W125" s="83">
        <v>0</v>
      </c>
      <c r="Y125" s="87">
        <f t="shared" si="6"/>
        <v>625281</v>
      </c>
      <c r="Z125" s="87">
        <f t="shared" si="6"/>
        <v>41717</v>
      </c>
      <c r="AA125" s="93">
        <f t="shared" si="7"/>
        <v>583564</v>
      </c>
      <c r="AC125" s="83">
        <v>723</v>
      </c>
      <c r="AD125" s="83" t="s">
        <v>247</v>
      </c>
      <c r="AE125" s="83">
        <v>96850</v>
      </c>
      <c r="AG125" s="83">
        <v>723</v>
      </c>
      <c r="AH125" s="83" t="s">
        <v>247</v>
      </c>
      <c r="AI125" s="82">
        <v>86237</v>
      </c>
      <c r="AL125" s="93">
        <f t="shared" si="8"/>
        <v>594177</v>
      </c>
      <c r="AO125" s="93"/>
      <c r="AP125" s="93"/>
      <c r="AQ125" s="93">
        <f t="shared" si="9"/>
        <v>594177</v>
      </c>
      <c r="AR125" s="93"/>
      <c r="AS125" s="76">
        <v>594177</v>
      </c>
      <c r="AT125" s="95">
        <f t="shared" si="5"/>
        <v>0</v>
      </c>
    </row>
    <row r="126" spans="1:46" ht="15">
      <c r="A126" s="82">
        <v>724</v>
      </c>
      <c r="B126" s="82" t="s">
        <v>249</v>
      </c>
      <c r="C126" s="83">
        <v>70234</v>
      </c>
      <c r="D126" s="83">
        <v>8681</v>
      </c>
      <c r="F126" s="83">
        <v>403543</v>
      </c>
      <c r="G126" s="83">
        <v>49880</v>
      </c>
      <c r="I126" s="83">
        <v>1410149</v>
      </c>
      <c r="J126" s="83">
        <v>174302</v>
      </c>
      <c r="L126" s="83">
        <v>508047</v>
      </c>
      <c r="M126" s="83">
        <v>62797</v>
      </c>
      <c r="O126" s="83">
        <v>250676</v>
      </c>
      <c r="P126" s="83">
        <v>30985</v>
      </c>
      <c r="S126" s="83">
        <v>0</v>
      </c>
      <c r="T126" s="83">
        <v>0</v>
      </c>
      <c r="V126" s="83">
        <v>490</v>
      </c>
      <c r="W126" s="83">
        <v>61</v>
      </c>
      <c r="Y126" s="87">
        <f t="shared" si="6"/>
        <v>2643139</v>
      </c>
      <c r="Z126" s="87">
        <f t="shared" si="6"/>
        <v>326706</v>
      </c>
      <c r="AA126" s="93">
        <f t="shared" si="7"/>
        <v>2316433</v>
      </c>
      <c r="AC126" s="83">
        <v>724</v>
      </c>
      <c r="AD126" s="83" t="s">
        <v>249</v>
      </c>
      <c r="AE126" s="83">
        <v>384330</v>
      </c>
      <c r="AG126" s="83">
        <v>724</v>
      </c>
      <c r="AH126" s="83" t="s">
        <v>249</v>
      </c>
      <c r="AI126" s="82">
        <v>355774</v>
      </c>
      <c r="AL126" s="93">
        <f t="shared" si="8"/>
        <v>2344989</v>
      </c>
      <c r="AN126" s="94">
        <v>54651.89</v>
      </c>
      <c r="AO126" s="93"/>
      <c r="AP126" s="93"/>
      <c r="AQ126" s="93">
        <f t="shared" si="9"/>
        <v>2399640.89</v>
      </c>
      <c r="AR126" s="93"/>
      <c r="AS126" s="76">
        <v>2399640.89</v>
      </c>
      <c r="AT126" s="95">
        <f t="shared" si="5"/>
        <v>0</v>
      </c>
    </row>
    <row r="127" spans="1:46" ht="15">
      <c r="A127" s="82">
        <v>725</v>
      </c>
      <c r="B127" s="82" t="s">
        <v>251</v>
      </c>
      <c r="C127" s="83">
        <v>17609</v>
      </c>
      <c r="D127" s="83">
        <v>2087</v>
      </c>
      <c r="F127" s="83">
        <v>138462</v>
      </c>
      <c r="G127" s="83">
        <v>16407</v>
      </c>
      <c r="I127" s="83">
        <v>596225</v>
      </c>
      <c r="J127" s="83">
        <v>70648</v>
      </c>
      <c r="L127" s="83">
        <v>138964</v>
      </c>
      <c r="M127" s="83">
        <v>16466</v>
      </c>
      <c r="O127" s="83">
        <v>359128</v>
      </c>
      <c r="P127" s="83">
        <v>42554</v>
      </c>
      <c r="S127" s="83">
        <v>0</v>
      </c>
      <c r="T127" s="83">
        <v>0</v>
      </c>
      <c r="V127" s="83">
        <v>1469</v>
      </c>
      <c r="W127" s="83">
        <v>174</v>
      </c>
      <c r="Y127" s="87">
        <f t="shared" si="6"/>
        <v>1251857</v>
      </c>
      <c r="Z127" s="87">
        <f t="shared" si="6"/>
        <v>148336</v>
      </c>
      <c r="AA127" s="93">
        <f t="shared" si="7"/>
        <v>1103521</v>
      </c>
      <c r="AC127" s="83">
        <v>725</v>
      </c>
      <c r="AD127" s="83" t="s">
        <v>251</v>
      </c>
      <c r="AE127" s="83">
        <v>181481</v>
      </c>
      <c r="AG127" s="83">
        <v>725</v>
      </c>
      <c r="AH127" s="83" t="s">
        <v>251</v>
      </c>
      <c r="AI127" s="82">
        <v>151913</v>
      </c>
      <c r="AL127" s="93">
        <f t="shared" si="8"/>
        <v>1133089</v>
      </c>
      <c r="AN127" s="94">
        <v>33072</v>
      </c>
      <c r="AO127" s="93"/>
      <c r="AP127" s="93"/>
      <c r="AQ127" s="93">
        <f t="shared" si="9"/>
        <v>1166161</v>
      </c>
      <c r="AR127" s="93"/>
      <c r="AS127" s="76">
        <v>1166161</v>
      </c>
      <c r="AT127" s="95">
        <f t="shared" si="5"/>
        <v>0</v>
      </c>
    </row>
    <row r="128" spans="1:46" ht="15">
      <c r="A128" s="82">
        <v>726</v>
      </c>
      <c r="B128" s="82" t="s">
        <v>253</v>
      </c>
      <c r="C128" s="83">
        <v>443116</v>
      </c>
      <c r="D128" s="83">
        <v>61326</v>
      </c>
      <c r="F128" s="83">
        <v>885557</v>
      </c>
      <c r="G128" s="83">
        <v>122559</v>
      </c>
      <c r="I128" s="83">
        <v>3484793</v>
      </c>
      <c r="J128" s="83">
        <v>482288</v>
      </c>
      <c r="L128" s="83">
        <v>995216</v>
      </c>
      <c r="M128" s="83">
        <v>137736</v>
      </c>
      <c r="O128" s="83">
        <v>460887</v>
      </c>
      <c r="P128" s="83">
        <v>63786</v>
      </c>
      <c r="S128" s="83">
        <v>821</v>
      </c>
      <c r="T128" s="83">
        <v>114</v>
      </c>
      <c r="V128" s="83">
        <v>7834</v>
      </c>
      <c r="W128" s="83">
        <v>1084</v>
      </c>
      <c r="Y128" s="87">
        <f t="shared" si="6"/>
        <v>6278224</v>
      </c>
      <c r="Z128" s="87">
        <f t="shared" si="6"/>
        <v>868893</v>
      </c>
      <c r="AA128" s="93">
        <f t="shared" si="7"/>
        <v>5409331</v>
      </c>
      <c r="AC128" s="83">
        <v>726</v>
      </c>
      <c r="AD128" s="83" t="s">
        <v>253</v>
      </c>
      <c r="AE128" s="83">
        <v>894494</v>
      </c>
      <c r="AG128" s="83">
        <v>726</v>
      </c>
      <c r="AH128" s="83" t="s">
        <v>253</v>
      </c>
      <c r="AI128" s="82">
        <v>879180</v>
      </c>
      <c r="AL128" s="93">
        <f t="shared" si="8"/>
        <v>5424645</v>
      </c>
      <c r="AN128" s="94">
        <v>150186</v>
      </c>
      <c r="AO128" s="94">
        <v>109234</v>
      </c>
      <c r="AP128" s="94"/>
      <c r="AQ128" s="93">
        <f t="shared" si="9"/>
        <v>5684065</v>
      </c>
      <c r="AR128" s="94"/>
      <c r="AS128" s="76">
        <v>5668004</v>
      </c>
      <c r="AT128" s="95">
        <f t="shared" si="5"/>
        <v>-16061</v>
      </c>
    </row>
    <row r="129" spans="1:46" ht="15">
      <c r="A129" s="82">
        <v>727</v>
      </c>
      <c r="B129" s="82" t="s">
        <v>255</v>
      </c>
      <c r="C129" s="83">
        <v>169382</v>
      </c>
      <c r="D129" s="83">
        <v>24357</v>
      </c>
      <c r="F129" s="83">
        <v>172579</v>
      </c>
      <c r="G129" s="83">
        <v>24817</v>
      </c>
      <c r="I129" s="83">
        <v>2035998</v>
      </c>
      <c r="J129" s="83">
        <v>292775</v>
      </c>
      <c r="L129" s="83">
        <v>1196104</v>
      </c>
      <c r="M129" s="83">
        <v>171999</v>
      </c>
      <c r="O129" s="83">
        <v>863388</v>
      </c>
      <c r="P129" s="83">
        <v>124155</v>
      </c>
      <c r="S129" s="83">
        <v>0</v>
      </c>
      <c r="T129" s="83">
        <v>0</v>
      </c>
      <c r="V129" s="83">
        <v>7834</v>
      </c>
      <c r="W129" s="83">
        <v>1127</v>
      </c>
      <c r="Y129" s="87">
        <f t="shared" si="6"/>
        <v>4445285</v>
      </c>
      <c r="Z129" s="87">
        <f t="shared" si="6"/>
        <v>639230</v>
      </c>
      <c r="AA129" s="93">
        <f t="shared" si="7"/>
        <v>3806055</v>
      </c>
      <c r="AC129" s="83">
        <v>727</v>
      </c>
      <c r="AD129" s="83" t="s">
        <v>255</v>
      </c>
      <c r="AE129" s="83">
        <v>628138</v>
      </c>
      <c r="AG129" s="83">
        <v>727</v>
      </c>
      <c r="AH129" s="83" t="s">
        <v>255</v>
      </c>
      <c r="AI129" s="82">
        <v>560043</v>
      </c>
      <c r="AL129" s="93">
        <f t="shared" si="8"/>
        <v>3874150</v>
      </c>
      <c r="AN129" s="94">
        <v>63412</v>
      </c>
      <c r="AO129" s="93"/>
      <c r="AP129" s="93"/>
      <c r="AQ129" s="93">
        <f t="shared" si="9"/>
        <v>3937562</v>
      </c>
      <c r="AR129" s="93"/>
      <c r="AS129" s="76">
        <v>3931422</v>
      </c>
      <c r="AT129" s="95">
        <f t="shared" si="5"/>
        <v>-6140</v>
      </c>
    </row>
    <row r="130" spans="1:46" ht="15">
      <c r="A130" s="82">
        <v>728</v>
      </c>
      <c r="B130" s="82" t="s">
        <v>257</v>
      </c>
      <c r="C130" s="83">
        <v>9119</v>
      </c>
      <c r="D130" s="83">
        <v>1581</v>
      </c>
      <c r="F130" s="83">
        <v>154510</v>
      </c>
      <c r="G130" s="83">
        <v>26784</v>
      </c>
      <c r="I130" s="83">
        <v>158029</v>
      </c>
      <c r="J130" s="83">
        <v>27394</v>
      </c>
      <c r="L130" s="83">
        <v>23993</v>
      </c>
      <c r="M130" s="83">
        <v>4159</v>
      </c>
      <c r="O130" s="83">
        <v>18584</v>
      </c>
      <c r="P130" s="83">
        <v>3221</v>
      </c>
      <c r="S130" s="83">
        <v>4104</v>
      </c>
      <c r="T130" s="83">
        <v>711</v>
      </c>
      <c r="V130" s="83">
        <v>0</v>
      </c>
      <c r="W130" s="83">
        <v>0</v>
      </c>
      <c r="Y130" s="87">
        <f t="shared" si="6"/>
        <v>368339</v>
      </c>
      <c r="Z130" s="87">
        <f t="shared" si="6"/>
        <v>63850</v>
      </c>
      <c r="AA130" s="93">
        <f t="shared" si="7"/>
        <v>304489</v>
      </c>
      <c r="AC130" s="83">
        <v>728</v>
      </c>
      <c r="AD130" s="83" t="s">
        <v>257</v>
      </c>
      <c r="AE130" s="83">
        <v>48355</v>
      </c>
      <c r="AG130" s="83">
        <v>728</v>
      </c>
      <c r="AH130" s="83" t="s">
        <v>257</v>
      </c>
      <c r="AI130" s="82">
        <v>66242</v>
      </c>
      <c r="AL130" s="93">
        <f t="shared" si="8"/>
        <v>286602</v>
      </c>
      <c r="AN130" s="94">
        <v>13151</v>
      </c>
      <c r="AO130" s="93"/>
      <c r="AP130" s="93"/>
      <c r="AQ130" s="93">
        <f t="shared" si="9"/>
        <v>299753</v>
      </c>
      <c r="AR130" s="93"/>
      <c r="AS130" s="76">
        <v>299753</v>
      </c>
      <c r="AT130" s="95">
        <f t="shared" si="5"/>
        <v>0</v>
      </c>
    </row>
    <row r="131" spans="1:46" ht="15">
      <c r="A131" s="82">
        <v>729</v>
      </c>
      <c r="B131" s="82" t="s">
        <v>259</v>
      </c>
      <c r="C131" s="83">
        <v>527152</v>
      </c>
      <c r="D131" s="83">
        <v>68019</v>
      </c>
      <c r="F131" s="83">
        <v>731544</v>
      </c>
      <c r="G131" s="83">
        <v>94392</v>
      </c>
      <c r="I131" s="83">
        <v>1809563</v>
      </c>
      <c r="J131" s="83">
        <v>233489</v>
      </c>
      <c r="L131" s="83">
        <v>204554</v>
      </c>
      <c r="M131" s="83">
        <v>26394</v>
      </c>
      <c r="O131" s="83">
        <v>149860</v>
      </c>
      <c r="P131" s="83">
        <v>19337</v>
      </c>
      <c r="S131" s="83">
        <v>0</v>
      </c>
      <c r="T131" s="83">
        <v>0</v>
      </c>
      <c r="V131" s="83">
        <v>3917</v>
      </c>
      <c r="W131" s="83">
        <v>505</v>
      </c>
      <c r="Y131" s="87">
        <f t="shared" si="6"/>
        <v>3426590</v>
      </c>
      <c r="Z131" s="87">
        <f t="shared" si="6"/>
        <v>442136</v>
      </c>
      <c r="AA131" s="93">
        <f t="shared" si="7"/>
        <v>2984454</v>
      </c>
      <c r="AC131" s="83">
        <v>729</v>
      </c>
      <c r="AD131" s="83" t="s">
        <v>259</v>
      </c>
      <c r="AE131" s="83">
        <v>494768</v>
      </c>
      <c r="AG131" s="83">
        <v>729</v>
      </c>
      <c r="AH131" s="83" t="s">
        <v>259</v>
      </c>
      <c r="AI131" s="82">
        <v>457329</v>
      </c>
      <c r="AL131" s="93">
        <f t="shared" si="8"/>
        <v>3021893</v>
      </c>
      <c r="AO131" s="93"/>
      <c r="AP131" s="93"/>
      <c r="AQ131" s="93">
        <f t="shared" si="9"/>
        <v>3021893</v>
      </c>
      <c r="AR131" s="93"/>
      <c r="AS131" s="76">
        <v>3021893</v>
      </c>
      <c r="AT131" s="95">
        <f aca="true" t="shared" si="10" ref="AT131:AT182">+AS131-AQ131</f>
        <v>0</v>
      </c>
    </row>
    <row r="132" spans="1:46" ht="15">
      <c r="A132" s="82">
        <v>730</v>
      </c>
      <c r="B132" s="82" t="s">
        <v>261</v>
      </c>
      <c r="C132" s="83">
        <v>27807</v>
      </c>
      <c r="D132" s="83">
        <v>8313</v>
      </c>
      <c r="F132" s="83">
        <v>100991</v>
      </c>
      <c r="G132" s="83">
        <v>30192</v>
      </c>
      <c r="I132" s="83">
        <v>116849</v>
      </c>
      <c r="J132" s="83">
        <v>34933</v>
      </c>
      <c r="L132" s="83">
        <v>97570</v>
      </c>
      <c r="M132" s="83">
        <v>29170</v>
      </c>
      <c r="O132" s="83">
        <v>0</v>
      </c>
      <c r="P132" s="83">
        <v>0</v>
      </c>
      <c r="S132" s="83">
        <v>0</v>
      </c>
      <c r="T132" s="83">
        <v>0</v>
      </c>
      <c r="V132" s="83">
        <v>0</v>
      </c>
      <c r="W132" s="83">
        <v>0</v>
      </c>
      <c r="Y132" s="87">
        <f aca="true" t="shared" si="11" ref="Y132:Z185">+C132+F132+I132+L132+O132+S132+V132</f>
        <v>343217</v>
      </c>
      <c r="Z132" s="87">
        <f t="shared" si="11"/>
        <v>102608</v>
      </c>
      <c r="AA132" s="93">
        <f aca="true" t="shared" si="12" ref="AA132:AA185">+Y132-Z132</f>
        <v>240609</v>
      </c>
      <c r="AC132" s="83">
        <v>730</v>
      </c>
      <c r="AD132" s="83" t="s">
        <v>261</v>
      </c>
      <c r="AE132" s="83">
        <v>38366</v>
      </c>
      <c r="AG132" s="83">
        <v>730</v>
      </c>
      <c r="AH132" s="83" t="s">
        <v>261</v>
      </c>
      <c r="AI132" s="82">
        <v>32457</v>
      </c>
      <c r="AL132" s="93">
        <f aca="true" t="shared" si="13" ref="AL132:AL185">+AA132+AE132-AI132</f>
        <v>246518</v>
      </c>
      <c r="AN132" s="94">
        <v>21577</v>
      </c>
      <c r="AO132" s="93"/>
      <c r="AP132" s="93"/>
      <c r="AQ132" s="93">
        <f aca="true" t="shared" si="14" ref="AQ132:AQ182">SUM(AL132:AP132)</f>
        <v>268095</v>
      </c>
      <c r="AR132" s="93"/>
      <c r="AS132" s="76">
        <v>268115</v>
      </c>
      <c r="AT132" s="95">
        <f t="shared" si="10"/>
        <v>20</v>
      </c>
    </row>
    <row r="133" spans="1:46" ht="15">
      <c r="A133" s="82">
        <v>731</v>
      </c>
      <c r="B133" s="82" t="s">
        <v>263</v>
      </c>
      <c r="C133" s="83">
        <v>25345</v>
      </c>
      <c r="D133" s="83">
        <v>5561</v>
      </c>
      <c r="F133" s="83">
        <v>20425</v>
      </c>
      <c r="G133" s="83">
        <v>4481</v>
      </c>
      <c r="I133" s="83">
        <v>53187</v>
      </c>
      <c r="J133" s="83">
        <v>11669</v>
      </c>
      <c r="L133" s="83">
        <v>22214</v>
      </c>
      <c r="M133" s="83">
        <v>4874</v>
      </c>
      <c r="O133" s="83">
        <v>0</v>
      </c>
      <c r="P133" s="83">
        <v>0</v>
      </c>
      <c r="S133" s="83">
        <v>0</v>
      </c>
      <c r="T133" s="83">
        <v>0</v>
      </c>
      <c r="V133" s="83">
        <v>0</v>
      </c>
      <c r="W133" s="83">
        <v>0</v>
      </c>
      <c r="Y133" s="87">
        <f t="shared" si="11"/>
        <v>121171</v>
      </c>
      <c r="Z133" s="87">
        <f t="shared" si="11"/>
        <v>26585</v>
      </c>
      <c r="AA133" s="93">
        <f t="shared" si="12"/>
        <v>94586</v>
      </c>
      <c r="AC133" s="83">
        <v>731</v>
      </c>
      <c r="AD133" s="83" t="s">
        <v>263</v>
      </c>
      <c r="AE133" s="83">
        <v>14283</v>
      </c>
      <c r="AG133" s="83">
        <v>731</v>
      </c>
      <c r="AH133" s="83" t="s">
        <v>263</v>
      </c>
      <c r="AI133" s="82">
        <v>17401</v>
      </c>
      <c r="AL133" s="93">
        <f t="shared" si="13"/>
        <v>91468</v>
      </c>
      <c r="AO133" s="93"/>
      <c r="AP133" s="93"/>
      <c r="AQ133" s="93">
        <f t="shared" si="14"/>
        <v>91468</v>
      </c>
      <c r="AR133" s="93"/>
      <c r="AS133" s="76">
        <v>93027</v>
      </c>
      <c r="AT133" s="95">
        <f t="shared" si="10"/>
        <v>1559</v>
      </c>
    </row>
    <row r="134" spans="1:46" ht="15">
      <c r="A134" s="82">
        <v>732</v>
      </c>
      <c r="B134" s="82" t="s">
        <v>265</v>
      </c>
      <c r="C134" s="83">
        <v>85578</v>
      </c>
      <c r="D134" s="83">
        <v>7224</v>
      </c>
      <c r="F134" s="83">
        <v>144861</v>
      </c>
      <c r="G134" s="83">
        <v>12228</v>
      </c>
      <c r="I134" s="83">
        <v>1212439</v>
      </c>
      <c r="J134" s="83">
        <v>102341</v>
      </c>
      <c r="L134" s="83">
        <v>472605</v>
      </c>
      <c r="M134" s="83">
        <v>39892</v>
      </c>
      <c r="O134" s="83">
        <v>113505</v>
      </c>
      <c r="P134" s="83">
        <v>9581</v>
      </c>
      <c r="S134" s="83">
        <v>0</v>
      </c>
      <c r="T134" s="83">
        <v>0</v>
      </c>
      <c r="V134" s="83">
        <v>4406</v>
      </c>
      <c r="W134" s="83">
        <v>372</v>
      </c>
      <c r="Y134" s="87">
        <f t="shared" si="11"/>
        <v>2033394</v>
      </c>
      <c r="Z134" s="87">
        <f t="shared" si="11"/>
        <v>171638</v>
      </c>
      <c r="AA134" s="93">
        <f t="shared" si="12"/>
        <v>1861756</v>
      </c>
      <c r="AC134" s="83">
        <v>732</v>
      </c>
      <c r="AD134" s="83" t="s">
        <v>265</v>
      </c>
      <c r="AE134" s="83">
        <v>308497</v>
      </c>
      <c r="AG134" s="83">
        <v>732</v>
      </c>
      <c r="AH134" s="83" t="s">
        <v>265</v>
      </c>
      <c r="AI134" s="82">
        <v>282326</v>
      </c>
      <c r="AL134" s="93">
        <f t="shared" si="13"/>
        <v>1887927</v>
      </c>
      <c r="AN134" s="94">
        <v>54140.35</v>
      </c>
      <c r="AO134" s="93"/>
      <c r="AP134" s="93"/>
      <c r="AQ134" s="93">
        <f t="shared" si="14"/>
        <v>1942067.35</v>
      </c>
      <c r="AR134" s="93"/>
      <c r="AS134" s="76">
        <v>1942067.35</v>
      </c>
      <c r="AT134" s="95">
        <f t="shared" si="10"/>
        <v>0</v>
      </c>
    </row>
    <row r="135" spans="1:46" ht="15">
      <c r="A135" s="82">
        <v>733</v>
      </c>
      <c r="B135" s="82" t="s">
        <v>267</v>
      </c>
      <c r="C135" s="83">
        <v>36031</v>
      </c>
      <c r="D135" s="83">
        <v>3486</v>
      </c>
      <c r="F135" s="83">
        <v>185308</v>
      </c>
      <c r="G135" s="83">
        <v>17926</v>
      </c>
      <c r="I135" s="83">
        <v>737866</v>
      </c>
      <c r="J135" s="83">
        <v>71379</v>
      </c>
      <c r="L135" s="83">
        <v>71099</v>
      </c>
      <c r="M135" s="83">
        <v>6878</v>
      </c>
      <c r="O135" s="83">
        <v>18362</v>
      </c>
      <c r="P135" s="83">
        <v>1776</v>
      </c>
      <c r="S135" s="83">
        <v>0</v>
      </c>
      <c r="T135" s="83">
        <v>0</v>
      </c>
      <c r="V135" s="83">
        <v>0</v>
      </c>
      <c r="W135" s="83">
        <v>0</v>
      </c>
      <c r="Y135" s="87">
        <f t="shared" si="11"/>
        <v>1048666</v>
      </c>
      <c r="Z135" s="87">
        <f t="shared" si="11"/>
        <v>101445</v>
      </c>
      <c r="AA135" s="93">
        <f t="shared" si="12"/>
        <v>947221</v>
      </c>
      <c r="AC135" s="83">
        <v>733</v>
      </c>
      <c r="AD135" s="83" t="s">
        <v>267</v>
      </c>
      <c r="AE135" s="83">
        <v>157219</v>
      </c>
      <c r="AG135" s="83">
        <v>733</v>
      </c>
      <c r="AH135" s="83" t="s">
        <v>267</v>
      </c>
      <c r="AI135" s="82">
        <v>166298</v>
      </c>
      <c r="AL135" s="93">
        <f t="shared" si="13"/>
        <v>938142</v>
      </c>
      <c r="AO135" s="93"/>
      <c r="AP135" s="93"/>
      <c r="AQ135" s="93">
        <f t="shared" si="14"/>
        <v>938142</v>
      </c>
      <c r="AR135" s="93"/>
      <c r="AS135" s="76">
        <v>938142</v>
      </c>
      <c r="AT135" s="95">
        <f t="shared" si="10"/>
        <v>0</v>
      </c>
    </row>
    <row r="136" spans="1:46" ht="15">
      <c r="A136" s="82">
        <v>734</v>
      </c>
      <c r="B136" s="82" t="s">
        <v>269</v>
      </c>
      <c r="C136" s="83">
        <v>135644</v>
      </c>
      <c r="D136" s="83">
        <v>16504</v>
      </c>
      <c r="F136" s="83">
        <v>348465</v>
      </c>
      <c r="G136" s="83">
        <v>42398</v>
      </c>
      <c r="I136" s="83">
        <v>747258</v>
      </c>
      <c r="J136" s="83">
        <v>90920</v>
      </c>
      <c r="L136" s="83">
        <v>267511</v>
      </c>
      <c r="M136" s="83">
        <v>32548</v>
      </c>
      <c r="O136" s="83">
        <v>95163</v>
      </c>
      <c r="P136" s="83">
        <v>11579</v>
      </c>
      <c r="S136" s="83">
        <v>0</v>
      </c>
      <c r="T136" s="83">
        <v>0</v>
      </c>
      <c r="V136" s="83">
        <v>0</v>
      </c>
      <c r="W136" s="83">
        <v>0</v>
      </c>
      <c r="Y136" s="87">
        <f t="shared" si="11"/>
        <v>1594041</v>
      </c>
      <c r="Z136" s="87">
        <f t="shared" si="11"/>
        <v>193949</v>
      </c>
      <c r="AA136" s="93">
        <f t="shared" si="12"/>
        <v>1400092</v>
      </c>
      <c r="AC136" s="83">
        <v>734</v>
      </c>
      <c r="AD136" s="83" t="s">
        <v>269</v>
      </c>
      <c r="AE136" s="83">
        <v>231790</v>
      </c>
      <c r="AG136" s="83">
        <v>734</v>
      </c>
      <c r="AH136" s="83" t="s">
        <v>269</v>
      </c>
      <c r="AI136" s="82">
        <v>227055</v>
      </c>
      <c r="AL136" s="93">
        <f t="shared" si="13"/>
        <v>1404827</v>
      </c>
      <c r="AN136" s="94">
        <v>16204</v>
      </c>
      <c r="AO136" s="93"/>
      <c r="AP136" s="93"/>
      <c r="AQ136" s="93">
        <f t="shared" si="14"/>
        <v>1421031</v>
      </c>
      <c r="AR136" s="93"/>
      <c r="AS136" s="76">
        <v>1421031</v>
      </c>
      <c r="AT136" s="95">
        <f t="shared" si="10"/>
        <v>0</v>
      </c>
    </row>
    <row r="137" spans="1:46" ht="15">
      <c r="A137" s="82">
        <v>735</v>
      </c>
      <c r="B137" s="82" t="s">
        <v>271</v>
      </c>
      <c r="C137" s="83">
        <v>9519</v>
      </c>
      <c r="D137" s="83">
        <v>1193</v>
      </c>
      <c r="F137" s="83">
        <v>57639</v>
      </c>
      <c r="G137" s="83">
        <v>7222</v>
      </c>
      <c r="I137" s="83">
        <v>375102</v>
      </c>
      <c r="J137" s="83">
        <v>47000</v>
      </c>
      <c r="L137" s="83">
        <v>50109</v>
      </c>
      <c r="M137" s="83">
        <v>6279</v>
      </c>
      <c r="O137" s="83">
        <v>29075</v>
      </c>
      <c r="P137" s="83">
        <v>3643</v>
      </c>
      <c r="S137" s="83">
        <v>0</v>
      </c>
      <c r="T137" s="83">
        <v>0</v>
      </c>
      <c r="V137" s="83">
        <v>979</v>
      </c>
      <c r="W137" s="83">
        <v>123</v>
      </c>
      <c r="Y137" s="87">
        <f t="shared" si="11"/>
        <v>522423</v>
      </c>
      <c r="Z137" s="87">
        <f t="shared" si="11"/>
        <v>65460</v>
      </c>
      <c r="AA137" s="93">
        <f t="shared" si="12"/>
        <v>456963</v>
      </c>
      <c r="AC137" s="83">
        <v>735</v>
      </c>
      <c r="AD137" s="83" t="s">
        <v>271</v>
      </c>
      <c r="AE137" s="83">
        <v>75336</v>
      </c>
      <c r="AG137" s="83">
        <v>735</v>
      </c>
      <c r="AH137" s="83" t="s">
        <v>271</v>
      </c>
      <c r="AI137" s="82">
        <v>102194</v>
      </c>
      <c r="AL137" s="93">
        <f t="shared" si="13"/>
        <v>430105</v>
      </c>
      <c r="AN137" s="94">
        <v>59393</v>
      </c>
      <c r="AO137" s="93"/>
      <c r="AP137" s="93"/>
      <c r="AQ137" s="93">
        <f t="shared" si="14"/>
        <v>489498</v>
      </c>
      <c r="AR137" s="93"/>
      <c r="AS137" s="76">
        <v>489498</v>
      </c>
      <c r="AT137" s="95">
        <f t="shared" si="10"/>
        <v>0</v>
      </c>
    </row>
    <row r="138" spans="1:46" ht="15">
      <c r="A138" s="82">
        <v>736</v>
      </c>
      <c r="B138" s="82" t="s">
        <v>273</v>
      </c>
      <c r="C138" s="83">
        <v>1000551</v>
      </c>
      <c r="D138" s="83">
        <v>133742</v>
      </c>
      <c r="F138" s="83">
        <v>609538</v>
      </c>
      <c r="G138" s="83">
        <v>81476</v>
      </c>
      <c r="I138" s="83">
        <v>2927441</v>
      </c>
      <c r="J138" s="83">
        <v>391305</v>
      </c>
      <c r="L138" s="83">
        <v>347817</v>
      </c>
      <c r="M138" s="83">
        <v>46492</v>
      </c>
      <c r="O138" s="83">
        <v>118194</v>
      </c>
      <c r="P138" s="83">
        <v>15799</v>
      </c>
      <c r="S138" s="83">
        <v>0</v>
      </c>
      <c r="T138" s="83">
        <v>0</v>
      </c>
      <c r="V138" s="83">
        <v>35740</v>
      </c>
      <c r="W138" s="83">
        <v>4777</v>
      </c>
      <c r="Y138" s="87">
        <f t="shared" si="11"/>
        <v>5039281</v>
      </c>
      <c r="Z138" s="87">
        <f t="shared" si="11"/>
        <v>673591</v>
      </c>
      <c r="AA138" s="93">
        <f t="shared" si="12"/>
        <v>4365690</v>
      </c>
      <c r="AC138" s="83">
        <v>736</v>
      </c>
      <c r="AD138" s="83" t="s">
        <v>273</v>
      </c>
      <c r="AE138" s="83">
        <v>719068</v>
      </c>
      <c r="AG138" s="83">
        <v>736</v>
      </c>
      <c r="AH138" s="83" t="s">
        <v>273</v>
      </c>
      <c r="AI138" s="82">
        <v>662900</v>
      </c>
      <c r="AL138" s="93">
        <f t="shared" si="13"/>
        <v>4421858</v>
      </c>
      <c r="AN138" s="94">
        <v>96198</v>
      </c>
      <c r="AO138" s="93"/>
      <c r="AP138" s="94">
        <v>60000</v>
      </c>
      <c r="AQ138" s="93">
        <f t="shared" si="14"/>
        <v>4578056</v>
      </c>
      <c r="AR138" s="93"/>
      <c r="AS138" s="76">
        <v>4578056</v>
      </c>
      <c r="AT138" s="95">
        <f t="shared" si="10"/>
        <v>0</v>
      </c>
    </row>
    <row r="139" spans="1:46" ht="15">
      <c r="A139" s="82">
        <v>737</v>
      </c>
      <c r="B139" s="82" t="s">
        <v>275</v>
      </c>
      <c r="C139" s="83">
        <v>66745</v>
      </c>
      <c r="D139" s="83">
        <v>8050</v>
      </c>
      <c r="F139" s="83">
        <v>484003</v>
      </c>
      <c r="G139" s="83">
        <v>58378</v>
      </c>
      <c r="I139" s="83">
        <v>2599535</v>
      </c>
      <c r="J139" s="83">
        <v>313544</v>
      </c>
      <c r="L139" s="83">
        <v>592247</v>
      </c>
      <c r="M139" s="83">
        <v>71434</v>
      </c>
      <c r="O139" s="83">
        <v>357693</v>
      </c>
      <c r="P139" s="83">
        <v>43143</v>
      </c>
      <c r="S139" s="83">
        <v>13335</v>
      </c>
      <c r="T139" s="83">
        <v>1608</v>
      </c>
      <c r="V139" s="83">
        <v>8323</v>
      </c>
      <c r="W139" s="83">
        <v>1004</v>
      </c>
      <c r="Y139" s="87">
        <f t="shared" si="11"/>
        <v>4121881</v>
      </c>
      <c r="Z139" s="87">
        <f t="shared" si="11"/>
        <v>497161</v>
      </c>
      <c r="AA139" s="93">
        <f t="shared" si="12"/>
        <v>3624720</v>
      </c>
      <c r="AC139" s="83">
        <v>737</v>
      </c>
      <c r="AD139" s="83" t="s">
        <v>275</v>
      </c>
      <c r="AE139" s="83">
        <v>598468</v>
      </c>
      <c r="AG139" s="83">
        <v>737</v>
      </c>
      <c r="AH139" s="83" t="s">
        <v>275</v>
      </c>
      <c r="AI139" s="82">
        <v>571499</v>
      </c>
      <c r="AL139" s="93">
        <f t="shared" si="13"/>
        <v>3651689</v>
      </c>
      <c r="AN139" s="94">
        <v>98751.69</v>
      </c>
      <c r="AO139" s="93"/>
      <c r="AP139" s="93"/>
      <c r="AQ139" s="93">
        <f t="shared" si="14"/>
        <v>3750440.69</v>
      </c>
      <c r="AR139" s="93"/>
      <c r="AS139" s="76">
        <v>3750440.69</v>
      </c>
      <c r="AT139" s="95">
        <f t="shared" si="10"/>
        <v>0</v>
      </c>
    </row>
    <row r="140" spans="1:46" ht="15">
      <c r="A140" s="82">
        <v>738</v>
      </c>
      <c r="B140" s="82" t="s">
        <v>277</v>
      </c>
      <c r="C140" s="83">
        <v>180335</v>
      </c>
      <c r="D140" s="83">
        <v>15724</v>
      </c>
      <c r="F140" s="83">
        <v>456883</v>
      </c>
      <c r="G140" s="83">
        <v>39837</v>
      </c>
      <c r="I140" s="83">
        <v>1270772</v>
      </c>
      <c r="J140" s="83">
        <v>110804</v>
      </c>
      <c r="L140" s="83">
        <v>293588</v>
      </c>
      <c r="M140" s="83">
        <v>25599</v>
      </c>
      <c r="O140" s="83">
        <v>332912</v>
      </c>
      <c r="P140" s="83">
        <v>29028</v>
      </c>
      <c r="S140" s="83">
        <v>5062</v>
      </c>
      <c r="T140" s="83">
        <v>441</v>
      </c>
      <c r="V140" s="83">
        <v>3917</v>
      </c>
      <c r="W140" s="83">
        <v>342</v>
      </c>
      <c r="Y140" s="87">
        <f t="shared" si="11"/>
        <v>2543469</v>
      </c>
      <c r="Z140" s="87">
        <f t="shared" si="11"/>
        <v>221775</v>
      </c>
      <c r="AA140" s="93">
        <f t="shared" si="12"/>
        <v>2321694</v>
      </c>
      <c r="AC140" s="83">
        <v>738</v>
      </c>
      <c r="AD140" s="83" t="s">
        <v>277</v>
      </c>
      <c r="AE140" s="83">
        <v>383494</v>
      </c>
      <c r="AG140" s="83">
        <v>738</v>
      </c>
      <c r="AH140" s="83" t="s">
        <v>277</v>
      </c>
      <c r="AI140" s="82">
        <v>327038</v>
      </c>
      <c r="AL140" s="93">
        <f t="shared" si="13"/>
        <v>2378150</v>
      </c>
      <c r="AN140" s="94">
        <v>100546</v>
      </c>
      <c r="AO140" s="93"/>
      <c r="AP140" s="93"/>
      <c r="AQ140" s="93">
        <f t="shared" si="14"/>
        <v>2478696</v>
      </c>
      <c r="AR140" s="93"/>
      <c r="AS140" s="76">
        <v>2479036.63</v>
      </c>
      <c r="AT140" s="95">
        <f t="shared" si="10"/>
        <v>340.62999999988824</v>
      </c>
    </row>
    <row r="141" spans="1:46" ht="15">
      <c r="A141" s="82">
        <v>739</v>
      </c>
      <c r="B141" s="82" t="s">
        <v>279</v>
      </c>
      <c r="C141" s="83">
        <v>64159</v>
      </c>
      <c r="D141" s="83">
        <v>37609</v>
      </c>
      <c r="F141" s="83">
        <v>44378</v>
      </c>
      <c r="G141" s="83">
        <v>26013</v>
      </c>
      <c r="I141" s="83">
        <v>433247</v>
      </c>
      <c r="J141" s="83">
        <v>253960</v>
      </c>
      <c r="L141" s="83">
        <v>24119</v>
      </c>
      <c r="M141" s="83">
        <v>14138</v>
      </c>
      <c r="O141" s="83">
        <v>168104</v>
      </c>
      <c r="P141" s="83">
        <v>98539</v>
      </c>
      <c r="S141" s="83">
        <v>734</v>
      </c>
      <c r="T141" s="83">
        <v>430</v>
      </c>
      <c r="V141" s="83">
        <v>1958</v>
      </c>
      <c r="W141" s="83">
        <v>1148</v>
      </c>
      <c r="Y141" s="87">
        <f t="shared" si="11"/>
        <v>736699</v>
      </c>
      <c r="Z141" s="87">
        <f t="shared" si="11"/>
        <v>431837</v>
      </c>
      <c r="AA141" s="93">
        <f t="shared" si="12"/>
        <v>304862</v>
      </c>
      <c r="AC141" s="83">
        <v>739</v>
      </c>
      <c r="AD141" s="83" t="s">
        <v>279</v>
      </c>
      <c r="AE141" s="83">
        <v>44687</v>
      </c>
      <c r="AG141" s="83">
        <v>739</v>
      </c>
      <c r="AH141" s="83" t="s">
        <v>279</v>
      </c>
      <c r="AI141" s="82">
        <v>72707</v>
      </c>
      <c r="AL141" s="93">
        <f t="shared" si="13"/>
        <v>276842</v>
      </c>
      <c r="AN141" s="94">
        <v>21629</v>
      </c>
      <c r="AO141" s="93"/>
      <c r="AP141" s="93"/>
      <c r="AQ141" s="93">
        <f t="shared" si="14"/>
        <v>298471</v>
      </c>
      <c r="AR141" s="93"/>
      <c r="AS141" s="76">
        <v>298471</v>
      </c>
      <c r="AT141" s="95">
        <f t="shared" si="10"/>
        <v>0</v>
      </c>
    </row>
    <row r="142" spans="1:46" ht="15">
      <c r="A142" s="82">
        <v>740</v>
      </c>
      <c r="B142" s="82" t="s">
        <v>281</v>
      </c>
      <c r="C142" s="83">
        <v>8815</v>
      </c>
      <c r="D142" s="83">
        <v>702</v>
      </c>
      <c r="F142" s="83">
        <v>117289</v>
      </c>
      <c r="G142" s="83">
        <v>9341</v>
      </c>
      <c r="I142" s="83">
        <v>277618</v>
      </c>
      <c r="J142" s="83">
        <v>22110</v>
      </c>
      <c r="L142" s="83">
        <v>115930</v>
      </c>
      <c r="M142" s="83">
        <v>9233</v>
      </c>
      <c r="O142" s="83">
        <v>8988</v>
      </c>
      <c r="P142" s="83">
        <v>716</v>
      </c>
      <c r="S142" s="83">
        <v>0</v>
      </c>
      <c r="T142" s="83">
        <v>0</v>
      </c>
      <c r="V142" s="83">
        <v>0</v>
      </c>
      <c r="W142" s="83">
        <v>0</v>
      </c>
      <c r="Y142" s="87">
        <f t="shared" si="11"/>
        <v>528640</v>
      </c>
      <c r="Z142" s="87">
        <f t="shared" si="11"/>
        <v>42102</v>
      </c>
      <c r="AA142" s="93">
        <f t="shared" si="12"/>
        <v>486538</v>
      </c>
      <c r="AC142" s="83">
        <v>740</v>
      </c>
      <c r="AD142" s="83" t="s">
        <v>281</v>
      </c>
      <c r="AE142" s="83">
        <v>80813</v>
      </c>
      <c r="AG142" s="83">
        <v>740</v>
      </c>
      <c r="AH142" s="83" t="s">
        <v>281</v>
      </c>
      <c r="AI142" s="82">
        <v>95943</v>
      </c>
      <c r="AL142" s="93">
        <f t="shared" si="13"/>
        <v>471408</v>
      </c>
      <c r="AN142" s="94">
        <v>51977</v>
      </c>
      <c r="AO142" s="93"/>
      <c r="AP142" s="93"/>
      <c r="AQ142" s="93">
        <f t="shared" si="14"/>
        <v>523385</v>
      </c>
      <c r="AR142" s="93"/>
      <c r="AS142" s="76">
        <v>523385</v>
      </c>
      <c r="AT142" s="95">
        <f t="shared" si="10"/>
        <v>0</v>
      </c>
    </row>
    <row r="143" spans="1:46" ht="15">
      <c r="A143" s="82">
        <v>741</v>
      </c>
      <c r="B143" s="82" t="s">
        <v>283</v>
      </c>
      <c r="C143" s="83">
        <v>366244</v>
      </c>
      <c r="D143" s="83">
        <v>48304</v>
      </c>
      <c r="F143" s="83">
        <v>516795</v>
      </c>
      <c r="G143" s="83">
        <v>68160</v>
      </c>
      <c r="I143" s="83">
        <v>3240426</v>
      </c>
      <c r="J143" s="83">
        <v>427378</v>
      </c>
      <c r="L143" s="83">
        <v>1215609</v>
      </c>
      <c r="M143" s="83">
        <v>160326</v>
      </c>
      <c r="O143" s="83">
        <v>480252</v>
      </c>
      <c r="P143" s="83">
        <v>63340</v>
      </c>
      <c r="S143" s="83">
        <v>15389</v>
      </c>
      <c r="T143" s="83">
        <v>2030</v>
      </c>
      <c r="V143" s="83">
        <v>2938</v>
      </c>
      <c r="W143" s="83">
        <v>387</v>
      </c>
      <c r="Y143" s="87">
        <f t="shared" si="11"/>
        <v>5837653</v>
      </c>
      <c r="Z143" s="87">
        <f t="shared" si="11"/>
        <v>769925</v>
      </c>
      <c r="AA143" s="93">
        <f t="shared" si="12"/>
        <v>5067728</v>
      </c>
      <c r="AC143" s="83">
        <v>741</v>
      </c>
      <c r="AD143" s="83" t="s">
        <v>283</v>
      </c>
      <c r="AE143" s="83">
        <v>837498</v>
      </c>
      <c r="AG143" s="83">
        <v>741</v>
      </c>
      <c r="AH143" s="83" t="s">
        <v>283</v>
      </c>
      <c r="AI143" s="82">
        <v>735276</v>
      </c>
      <c r="AL143" s="93">
        <f t="shared" si="13"/>
        <v>5169950</v>
      </c>
      <c r="AN143" s="94">
        <v>170307</v>
      </c>
      <c r="AO143" s="93"/>
      <c r="AP143" s="93"/>
      <c r="AQ143" s="93">
        <f t="shared" si="14"/>
        <v>5340257</v>
      </c>
      <c r="AR143" s="93"/>
      <c r="AS143" s="76">
        <v>5340257</v>
      </c>
      <c r="AT143" s="95">
        <f t="shared" si="10"/>
        <v>0</v>
      </c>
    </row>
    <row r="144" spans="1:46" ht="15">
      <c r="A144" s="82">
        <v>742</v>
      </c>
      <c r="B144" s="82" t="s">
        <v>285</v>
      </c>
      <c r="C144" s="83">
        <v>94018</v>
      </c>
      <c r="D144" s="83">
        <v>10064</v>
      </c>
      <c r="F144" s="83">
        <v>248021</v>
      </c>
      <c r="G144" s="83">
        <v>26548</v>
      </c>
      <c r="I144" s="83">
        <v>309456</v>
      </c>
      <c r="J144" s="83">
        <v>33124</v>
      </c>
      <c r="L144" s="83">
        <v>22477</v>
      </c>
      <c r="M144" s="83">
        <v>2406</v>
      </c>
      <c r="O144" s="83">
        <v>252897</v>
      </c>
      <c r="P144" s="83">
        <v>27070</v>
      </c>
      <c r="S144" s="83">
        <v>0</v>
      </c>
      <c r="T144" s="83">
        <v>0</v>
      </c>
      <c r="V144" s="83">
        <v>8813</v>
      </c>
      <c r="W144" s="83">
        <v>943</v>
      </c>
      <c r="Y144" s="87">
        <f t="shared" si="11"/>
        <v>935682</v>
      </c>
      <c r="Z144" s="87">
        <f t="shared" si="11"/>
        <v>100155</v>
      </c>
      <c r="AA144" s="93">
        <f t="shared" si="12"/>
        <v>835527</v>
      </c>
      <c r="AC144" s="83">
        <v>742</v>
      </c>
      <c r="AD144" s="83" t="s">
        <v>285</v>
      </c>
      <c r="AE144" s="83">
        <v>135919</v>
      </c>
      <c r="AG144" s="83">
        <v>742</v>
      </c>
      <c r="AH144" s="83" t="s">
        <v>285</v>
      </c>
      <c r="AI144" s="82">
        <v>164666</v>
      </c>
      <c r="AL144" s="93">
        <f t="shared" si="13"/>
        <v>806780</v>
      </c>
      <c r="AN144" s="94">
        <v>16193</v>
      </c>
      <c r="AO144" s="93"/>
      <c r="AP144" s="93"/>
      <c r="AQ144" s="93">
        <f t="shared" si="14"/>
        <v>822973</v>
      </c>
      <c r="AR144" s="93"/>
      <c r="AS144" s="76">
        <v>822973</v>
      </c>
      <c r="AT144" s="95">
        <f t="shared" si="10"/>
        <v>0</v>
      </c>
    </row>
    <row r="145" spans="1:46" ht="15">
      <c r="A145" s="82">
        <v>743</v>
      </c>
      <c r="B145" s="82" t="s">
        <v>287</v>
      </c>
      <c r="C145" s="83">
        <v>108708</v>
      </c>
      <c r="D145" s="83">
        <v>19607</v>
      </c>
      <c r="F145" s="83">
        <v>111176</v>
      </c>
      <c r="G145" s="83">
        <v>20052</v>
      </c>
      <c r="I145" s="83">
        <v>552697</v>
      </c>
      <c r="J145" s="83">
        <v>99684</v>
      </c>
      <c r="L145" s="83">
        <v>131915</v>
      </c>
      <c r="M145" s="83">
        <v>23792</v>
      </c>
      <c r="O145" s="83">
        <v>17071</v>
      </c>
      <c r="P145" s="83">
        <v>3079</v>
      </c>
      <c r="S145" s="83">
        <v>6151</v>
      </c>
      <c r="T145" s="83">
        <v>1109</v>
      </c>
      <c r="V145" s="83">
        <v>10282</v>
      </c>
      <c r="W145" s="83">
        <v>1854</v>
      </c>
      <c r="Y145" s="87">
        <f t="shared" si="11"/>
        <v>938000</v>
      </c>
      <c r="Z145" s="87">
        <f t="shared" si="11"/>
        <v>169177</v>
      </c>
      <c r="AA145" s="93">
        <f t="shared" si="12"/>
        <v>768823</v>
      </c>
      <c r="AC145" s="83">
        <v>743</v>
      </c>
      <c r="AD145" s="83" t="s">
        <v>287</v>
      </c>
      <c r="AE145" s="83">
        <v>123336</v>
      </c>
      <c r="AG145" s="83">
        <v>743</v>
      </c>
      <c r="AH145" s="83" t="s">
        <v>287</v>
      </c>
      <c r="AI145" s="82">
        <v>101633</v>
      </c>
      <c r="AL145" s="93">
        <f t="shared" si="13"/>
        <v>790526</v>
      </c>
      <c r="AN145" s="94">
        <v>14762.87</v>
      </c>
      <c r="AO145" s="93"/>
      <c r="AP145" s="94">
        <v>39837</v>
      </c>
      <c r="AQ145" s="93">
        <f t="shared" si="14"/>
        <v>845125.87</v>
      </c>
      <c r="AR145" s="93"/>
      <c r="AS145" s="76">
        <v>845155.87</v>
      </c>
      <c r="AT145" s="95">
        <f t="shared" si="10"/>
        <v>30</v>
      </c>
    </row>
    <row r="146" spans="1:46" ht="15">
      <c r="A146" s="82">
        <v>744</v>
      </c>
      <c r="B146" s="82" t="s">
        <v>289</v>
      </c>
      <c r="C146" s="83">
        <v>525861</v>
      </c>
      <c r="D146" s="83">
        <v>187374</v>
      </c>
      <c r="F146" s="83">
        <v>153617</v>
      </c>
      <c r="G146" s="83">
        <v>54736</v>
      </c>
      <c r="I146" s="83">
        <v>1785436</v>
      </c>
      <c r="J146" s="83">
        <v>636182</v>
      </c>
      <c r="L146" s="83">
        <v>262413</v>
      </c>
      <c r="M146" s="83">
        <v>93502</v>
      </c>
      <c r="O146" s="83">
        <v>147840</v>
      </c>
      <c r="P146" s="83">
        <v>52678</v>
      </c>
      <c r="S146" s="83">
        <v>0</v>
      </c>
      <c r="T146" s="83">
        <v>0</v>
      </c>
      <c r="V146" s="83">
        <v>14688</v>
      </c>
      <c r="W146" s="83">
        <v>5234</v>
      </c>
      <c r="Y146" s="87">
        <f t="shared" si="11"/>
        <v>2889855</v>
      </c>
      <c r="Z146" s="87">
        <f t="shared" si="11"/>
        <v>1029706</v>
      </c>
      <c r="AA146" s="93">
        <f t="shared" si="12"/>
        <v>1860149</v>
      </c>
      <c r="AC146" s="83">
        <v>744</v>
      </c>
      <c r="AD146" s="83" t="s">
        <v>289</v>
      </c>
      <c r="AE146" s="83">
        <v>301755</v>
      </c>
      <c r="AG146" s="83">
        <v>744</v>
      </c>
      <c r="AH146" s="83" t="s">
        <v>289</v>
      </c>
      <c r="AI146" s="82">
        <v>308699</v>
      </c>
      <c r="AL146" s="93">
        <f t="shared" si="13"/>
        <v>1853205</v>
      </c>
      <c r="AN146" s="94">
        <v>18901</v>
      </c>
      <c r="AO146" s="93"/>
      <c r="AQ146" s="93">
        <f t="shared" si="14"/>
        <v>1872106</v>
      </c>
      <c r="AR146" s="93"/>
      <c r="AS146" s="76">
        <v>1872106</v>
      </c>
      <c r="AT146" s="95">
        <f t="shared" si="10"/>
        <v>0</v>
      </c>
    </row>
    <row r="147" spans="1:46" ht="15">
      <c r="A147" s="82">
        <v>745</v>
      </c>
      <c r="B147" s="82" t="s">
        <v>291</v>
      </c>
      <c r="C147" s="83">
        <v>314384</v>
      </c>
      <c r="D147" s="83">
        <v>36656</v>
      </c>
      <c r="F147" s="83">
        <v>410899</v>
      </c>
      <c r="G147" s="83">
        <v>47909</v>
      </c>
      <c r="I147" s="83">
        <v>1885795</v>
      </c>
      <c r="J147" s="83">
        <v>219874</v>
      </c>
      <c r="L147" s="83">
        <v>424526</v>
      </c>
      <c r="M147" s="83">
        <v>49498</v>
      </c>
      <c r="O147" s="83">
        <v>173407</v>
      </c>
      <c r="P147" s="83">
        <v>20218</v>
      </c>
      <c r="S147" s="83">
        <v>0</v>
      </c>
      <c r="T147" s="83">
        <v>0</v>
      </c>
      <c r="V147" s="83">
        <v>2448</v>
      </c>
      <c r="W147" s="83">
        <v>285</v>
      </c>
      <c r="Y147" s="87">
        <f t="shared" si="11"/>
        <v>3211459</v>
      </c>
      <c r="Z147" s="87">
        <f t="shared" si="11"/>
        <v>374440</v>
      </c>
      <c r="AA147" s="93">
        <f t="shared" si="12"/>
        <v>2837019</v>
      </c>
      <c r="AC147" s="83">
        <v>745</v>
      </c>
      <c r="AD147" s="83" t="s">
        <v>291</v>
      </c>
      <c r="AE147" s="83">
        <v>471308</v>
      </c>
      <c r="AG147" s="83">
        <v>745</v>
      </c>
      <c r="AH147" s="83" t="s">
        <v>291</v>
      </c>
      <c r="AI147" s="82">
        <v>467588</v>
      </c>
      <c r="AL147" s="93">
        <f t="shared" si="13"/>
        <v>2840739</v>
      </c>
      <c r="AN147" s="94">
        <v>76278</v>
      </c>
      <c r="AO147" s="93"/>
      <c r="AP147" s="94">
        <v>6840</v>
      </c>
      <c r="AQ147" s="93">
        <f t="shared" si="14"/>
        <v>2923857</v>
      </c>
      <c r="AR147" s="93"/>
      <c r="AS147" s="76">
        <v>2923857</v>
      </c>
      <c r="AT147" s="95">
        <f t="shared" si="10"/>
        <v>0</v>
      </c>
    </row>
    <row r="148" spans="1:46" ht="15">
      <c r="A148" s="82">
        <v>746</v>
      </c>
      <c r="B148" s="82" t="s">
        <v>293</v>
      </c>
      <c r="C148" s="83">
        <v>1052741</v>
      </c>
      <c r="D148" s="83">
        <v>120106</v>
      </c>
      <c r="F148" s="83">
        <v>1110802</v>
      </c>
      <c r="G148" s="83">
        <v>126730</v>
      </c>
      <c r="I148" s="83">
        <v>6350572</v>
      </c>
      <c r="J148" s="83">
        <v>724528</v>
      </c>
      <c r="L148" s="83">
        <v>1274089</v>
      </c>
      <c r="M148" s="83">
        <v>145359</v>
      </c>
      <c r="O148" s="83">
        <v>477599</v>
      </c>
      <c r="P148" s="83">
        <v>54489</v>
      </c>
      <c r="S148" s="83">
        <v>28737</v>
      </c>
      <c r="T148" s="83">
        <v>3279</v>
      </c>
      <c r="V148" s="83">
        <v>82252</v>
      </c>
      <c r="W148" s="83">
        <v>9384</v>
      </c>
      <c r="Y148" s="87">
        <f t="shared" si="11"/>
        <v>10376792</v>
      </c>
      <c r="Z148" s="87">
        <f t="shared" si="11"/>
        <v>1183875</v>
      </c>
      <c r="AA148" s="93">
        <f t="shared" si="12"/>
        <v>9192917</v>
      </c>
      <c r="AC148" s="83">
        <v>746</v>
      </c>
      <c r="AD148" s="83" t="s">
        <v>293</v>
      </c>
      <c r="AE148" s="83">
        <v>1510713</v>
      </c>
      <c r="AG148" s="83">
        <v>746</v>
      </c>
      <c r="AH148" s="83" t="s">
        <v>293</v>
      </c>
      <c r="AI148" s="82">
        <v>1352696</v>
      </c>
      <c r="AL148" s="93">
        <f t="shared" si="13"/>
        <v>9350934</v>
      </c>
      <c r="AN148" s="94">
        <v>153403</v>
      </c>
      <c r="AO148" s="94">
        <v>96044</v>
      </c>
      <c r="AP148" s="94">
        <v>27000</v>
      </c>
      <c r="AQ148" s="93">
        <f t="shared" si="14"/>
        <v>9627381</v>
      </c>
      <c r="AR148" s="94"/>
      <c r="AS148" s="76">
        <v>9627381</v>
      </c>
      <c r="AT148" s="95">
        <f t="shared" si="10"/>
        <v>0</v>
      </c>
    </row>
    <row r="149" spans="1:46" ht="15">
      <c r="A149" s="82">
        <v>747</v>
      </c>
      <c r="B149" s="82" t="s">
        <v>295</v>
      </c>
      <c r="C149" s="83">
        <v>1499854</v>
      </c>
      <c r="D149" s="83">
        <v>287696</v>
      </c>
      <c r="F149" s="83">
        <v>846424</v>
      </c>
      <c r="G149" s="83">
        <v>162358</v>
      </c>
      <c r="I149" s="83">
        <v>4823381</v>
      </c>
      <c r="J149" s="83">
        <v>925202</v>
      </c>
      <c r="L149" s="83">
        <v>1061540</v>
      </c>
      <c r="M149" s="83">
        <v>203620</v>
      </c>
      <c r="O149" s="83">
        <v>2305551</v>
      </c>
      <c r="P149" s="83">
        <v>442242</v>
      </c>
      <c r="S149" s="83">
        <v>48268</v>
      </c>
      <c r="T149" s="83">
        <v>9259</v>
      </c>
      <c r="V149" s="83">
        <v>70012</v>
      </c>
      <c r="W149" s="83">
        <v>13429</v>
      </c>
      <c r="Y149" s="87">
        <f t="shared" si="11"/>
        <v>10655030</v>
      </c>
      <c r="Z149" s="87">
        <f t="shared" si="11"/>
        <v>2043806</v>
      </c>
      <c r="AA149" s="93">
        <f t="shared" si="12"/>
        <v>8611224</v>
      </c>
      <c r="AC149" s="83">
        <v>747</v>
      </c>
      <c r="AD149" s="83" t="s">
        <v>295</v>
      </c>
      <c r="AE149" s="83">
        <v>1403096</v>
      </c>
      <c r="AG149" s="83">
        <v>747</v>
      </c>
      <c r="AH149" s="83" t="s">
        <v>295</v>
      </c>
      <c r="AI149" s="82">
        <v>1240093</v>
      </c>
      <c r="AL149" s="93">
        <f t="shared" si="13"/>
        <v>8774227</v>
      </c>
      <c r="AN149" s="94">
        <v>225737</v>
      </c>
      <c r="AO149" s="93"/>
      <c r="AP149" s="94">
        <v>10130</v>
      </c>
      <c r="AQ149" s="93">
        <f t="shared" si="14"/>
        <v>9010094</v>
      </c>
      <c r="AR149" s="93"/>
      <c r="AS149" s="76">
        <v>9010094</v>
      </c>
      <c r="AT149" s="95">
        <f t="shared" si="10"/>
        <v>0</v>
      </c>
    </row>
    <row r="150" spans="1:46" ht="15">
      <c r="A150" s="82">
        <v>748</v>
      </c>
      <c r="B150" s="82" t="s">
        <v>297</v>
      </c>
      <c r="C150" s="83">
        <v>34725</v>
      </c>
      <c r="D150" s="83">
        <v>3312</v>
      </c>
      <c r="F150" s="83">
        <v>377966</v>
      </c>
      <c r="G150" s="83">
        <v>36055</v>
      </c>
      <c r="I150" s="83">
        <v>2802057</v>
      </c>
      <c r="J150" s="83">
        <v>267291</v>
      </c>
      <c r="L150" s="83">
        <v>1575462</v>
      </c>
      <c r="M150" s="83">
        <v>150285</v>
      </c>
      <c r="O150" s="83">
        <v>770356</v>
      </c>
      <c r="P150" s="83">
        <v>73485</v>
      </c>
      <c r="S150" s="83">
        <v>0</v>
      </c>
      <c r="T150" s="83">
        <v>0</v>
      </c>
      <c r="V150" s="83">
        <v>4406</v>
      </c>
      <c r="W150" s="83">
        <v>420</v>
      </c>
      <c r="Y150" s="87">
        <f t="shared" si="11"/>
        <v>5564972</v>
      </c>
      <c r="Z150" s="87">
        <f t="shared" si="11"/>
        <v>530848</v>
      </c>
      <c r="AA150" s="93">
        <f t="shared" si="12"/>
        <v>5034124</v>
      </c>
      <c r="AC150" s="83">
        <v>748</v>
      </c>
      <c r="AD150" s="83" t="s">
        <v>297</v>
      </c>
      <c r="AE150" s="83">
        <v>833753</v>
      </c>
      <c r="AG150" s="83">
        <v>748</v>
      </c>
      <c r="AH150" s="83" t="s">
        <v>297</v>
      </c>
      <c r="AI150" s="82">
        <v>807073</v>
      </c>
      <c r="AL150" s="93">
        <f t="shared" si="13"/>
        <v>5060804</v>
      </c>
      <c r="AN150" s="94">
        <v>98102</v>
      </c>
      <c r="AO150" s="93"/>
      <c r="AP150" s="93"/>
      <c r="AQ150" s="93">
        <f t="shared" si="14"/>
        <v>5158906</v>
      </c>
      <c r="AR150" s="93"/>
      <c r="AS150" s="76">
        <v>5083572.21</v>
      </c>
      <c r="AT150" s="95">
        <f t="shared" si="10"/>
        <v>-75333.79000000004</v>
      </c>
    </row>
    <row r="151" spans="1:46" ht="15">
      <c r="A151" s="82">
        <v>749</v>
      </c>
      <c r="B151" s="82" t="s">
        <v>299</v>
      </c>
      <c r="C151" s="83">
        <v>23228</v>
      </c>
      <c r="D151" s="83">
        <v>4375</v>
      </c>
      <c r="F151" s="83">
        <v>140183</v>
      </c>
      <c r="G151" s="83">
        <v>26401</v>
      </c>
      <c r="I151" s="83">
        <v>146053</v>
      </c>
      <c r="J151" s="83">
        <v>27506</v>
      </c>
      <c r="L151" s="83">
        <v>0</v>
      </c>
      <c r="M151" s="83">
        <v>0</v>
      </c>
      <c r="O151" s="83">
        <v>55413</v>
      </c>
      <c r="P151" s="83">
        <v>10436</v>
      </c>
      <c r="S151" s="83">
        <v>0</v>
      </c>
      <c r="T151" s="83">
        <v>0</v>
      </c>
      <c r="V151" s="83">
        <v>979</v>
      </c>
      <c r="W151" s="83">
        <v>184</v>
      </c>
      <c r="Y151" s="87">
        <f t="shared" si="11"/>
        <v>365856</v>
      </c>
      <c r="Z151" s="87">
        <f t="shared" si="11"/>
        <v>68902</v>
      </c>
      <c r="AA151" s="93">
        <f t="shared" si="12"/>
        <v>296954</v>
      </c>
      <c r="AC151" s="83">
        <v>749</v>
      </c>
      <c r="AD151" s="83" t="s">
        <v>299</v>
      </c>
      <c r="AE151" s="83">
        <v>47917</v>
      </c>
      <c r="AG151" s="83">
        <v>749</v>
      </c>
      <c r="AH151" s="83" t="s">
        <v>299</v>
      </c>
      <c r="AI151" s="82">
        <v>29705</v>
      </c>
      <c r="AL151" s="93">
        <f t="shared" si="13"/>
        <v>315166</v>
      </c>
      <c r="AN151" s="94">
        <v>18729.77</v>
      </c>
      <c r="AO151" s="93"/>
      <c r="AP151" s="93"/>
      <c r="AQ151" s="93">
        <f t="shared" si="14"/>
        <v>333895.77</v>
      </c>
      <c r="AR151" s="93"/>
      <c r="AS151" s="76">
        <v>341282</v>
      </c>
      <c r="AT151" s="95">
        <f t="shared" si="10"/>
        <v>7386.229999999981</v>
      </c>
    </row>
    <row r="152" spans="1:46" ht="15">
      <c r="A152" s="82">
        <v>750</v>
      </c>
      <c r="B152" s="82" t="s">
        <v>301</v>
      </c>
      <c r="C152" s="83">
        <v>300126</v>
      </c>
      <c r="D152" s="83">
        <v>57093</v>
      </c>
      <c r="F152" s="83">
        <v>518426</v>
      </c>
      <c r="G152" s="83">
        <v>98620</v>
      </c>
      <c r="I152" s="83">
        <v>1066430</v>
      </c>
      <c r="J152" s="83">
        <v>202866</v>
      </c>
      <c r="L152" s="83">
        <v>135305</v>
      </c>
      <c r="M152" s="83">
        <v>25739</v>
      </c>
      <c r="O152" s="83">
        <v>157473</v>
      </c>
      <c r="P152" s="83">
        <v>29956</v>
      </c>
      <c r="S152" s="83">
        <v>655</v>
      </c>
      <c r="T152" s="83">
        <v>125</v>
      </c>
      <c r="V152" s="83">
        <v>5875</v>
      </c>
      <c r="W152" s="83">
        <v>1118</v>
      </c>
      <c r="Y152" s="87">
        <f t="shared" si="11"/>
        <v>2184290</v>
      </c>
      <c r="Z152" s="87">
        <f t="shared" si="11"/>
        <v>415517</v>
      </c>
      <c r="AA152" s="93">
        <f t="shared" si="12"/>
        <v>1768773</v>
      </c>
      <c r="AC152" s="83">
        <v>750</v>
      </c>
      <c r="AD152" s="83" t="s">
        <v>301</v>
      </c>
      <c r="AE152" s="83">
        <v>291767</v>
      </c>
      <c r="AG152" s="83">
        <v>750</v>
      </c>
      <c r="AH152" s="83" t="s">
        <v>301</v>
      </c>
      <c r="AI152" s="82">
        <v>251712</v>
      </c>
      <c r="AL152" s="93">
        <f t="shared" si="13"/>
        <v>1808828</v>
      </c>
      <c r="AN152" s="94">
        <v>70237.65</v>
      </c>
      <c r="AO152" s="93"/>
      <c r="AP152" s="93"/>
      <c r="AQ152" s="93">
        <f t="shared" si="14"/>
        <v>1879065.65</v>
      </c>
      <c r="AR152" s="93"/>
      <c r="AS152" s="76">
        <v>1879065.65</v>
      </c>
      <c r="AT152" s="95">
        <f t="shared" si="10"/>
        <v>0</v>
      </c>
    </row>
    <row r="153" spans="1:46" ht="15">
      <c r="A153" s="82">
        <v>751</v>
      </c>
      <c r="B153" s="82" t="s">
        <v>303</v>
      </c>
      <c r="C153" s="83">
        <v>422671</v>
      </c>
      <c r="D153" s="83">
        <v>46283</v>
      </c>
      <c r="F153" s="83">
        <v>418982</v>
      </c>
      <c r="G153" s="83">
        <v>45879</v>
      </c>
      <c r="I153" s="83">
        <v>2128820</v>
      </c>
      <c r="J153" s="83">
        <v>233106</v>
      </c>
      <c r="L153" s="83">
        <v>466791</v>
      </c>
      <c r="M153" s="83">
        <v>51114</v>
      </c>
      <c r="O153" s="83">
        <v>388210</v>
      </c>
      <c r="P153" s="83">
        <v>42509</v>
      </c>
      <c r="S153" s="83">
        <v>0</v>
      </c>
      <c r="T153" s="83">
        <v>0</v>
      </c>
      <c r="V153" s="83">
        <v>10282</v>
      </c>
      <c r="W153" s="83">
        <v>1126</v>
      </c>
      <c r="Y153" s="87">
        <f t="shared" si="11"/>
        <v>3835756</v>
      </c>
      <c r="Z153" s="87">
        <f t="shared" si="11"/>
        <v>420017</v>
      </c>
      <c r="AA153" s="93">
        <f t="shared" si="12"/>
        <v>3415739</v>
      </c>
      <c r="AC153" s="83">
        <v>751</v>
      </c>
      <c r="AD153" s="83" t="s">
        <v>303</v>
      </c>
      <c r="AE153" s="83">
        <v>564221</v>
      </c>
      <c r="AG153" s="83">
        <v>751</v>
      </c>
      <c r="AH153" s="83" t="s">
        <v>303</v>
      </c>
      <c r="AI153" s="82">
        <v>535064</v>
      </c>
      <c r="AL153" s="93">
        <f t="shared" si="13"/>
        <v>3444896</v>
      </c>
      <c r="AN153" s="94">
        <v>87964.26</v>
      </c>
      <c r="AO153" s="93"/>
      <c r="AP153" s="93"/>
      <c r="AQ153" s="93">
        <f t="shared" si="14"/>
        <v>3532860.26</v>
      </c>
      <c r="AR153" s="93"/>
      <c r="AS153" s="76">
        <v>3532860.26</v>
      </c>
      <c r="AT153" s="95">
        <f t="shared" si="10"/>
        <v>0</v>
      </c>
    </row>
    <row r="154" spans="1:46" ht="15">
      <c r="A154" s="82">
        <v>752</v>
      </c>
      <c r="B154" s="82" t="s">
        <v>305</v>
      </c>
      <c r="C154" s="83">
        <v>0</v>
      </c>
      <c r="D154" s="83">
        <v>0</v>
      </c>
      <c r="F154" s="83">
        <v>10082</v>
      </c>
      <c r="G154" s="83">
        <v>1448</v>
      </c>
      <c r="I154" s="83">
        <v>78759</v>
      </c>
      <c r="J154" s="83">
        <v>11308</v>
      </c>
      <c r="L154" s="83">
        <v>43862</v>
      </c>
      <c r="M154" s="83">
        <v>6298</v>
      </c>
      <c r="O154" s="83">
        <v>17030</v>
      </c>
      <c r="P154" s="83">
        <v>2445</v>
      </c>
      <c r="S154" s="83">
        <v>0</v>
      </c>
      <c r="T154" s="83">
        <v>0</v>
      </c>
      <c r="V154" s="83">
        <v>0</v>
      </c>
      <c r="W154" s="83">
        <v>0</v>
      </c>
      <c r="Y154" s="87">
        <f t="shared" si="11"/>
        <v>149733</v>
      </c>
      <c r="Z154" s="87">
        <f t="shared" si="11"/>
        <v>21499</v>
      </c>
      <c r="AA154" s="93">
        <f t="shared" si="12"/>
        <v>128234</v>
      </c>
      <c r="AC154" s="83">
        <v>752</v>
      </c>
      <c r="AD154" s="83" t="s">
        <v>305</v>
      </c>
      <c r="AE154" s="83">
        <v>20698</v>
      </c>
      <c r="AG154" s="83">
        <v>752</v>
      </c>
      <c r="AH154" s="83" t="s">
        <v>305</v>
      </c>
      <c r="AI154" s="82">
        <v>24220</v>
      </c>
      <c r="AL154" s="93">
        <f t="shared" si="13"/>
        <v>124712</v>
      </c>
      <c r="AN154" s="94">
        <v>2697</v>
      </c>
      <c r="AO154" s="93"/>
      <c r="AP154" s="93"/>
      <c r="AQ154" s="93">
        <f t="shared" si="14"/>
        <v>127409</v>
      </c>
      <c r="AR154" s="93"/>
      <c r="AS154" s="76">
        <v>127409</v>
      </c>
      <c r="AT154" s="95">
        <f t="shared" si="10"/>
        <v>0</v>
      </c>
    </row>
    <row r="155" spans="1:46" ht="15">
      <c r="A155" s="82">
        <v>753</v>
      </c>
      <c r="B155" s="82" t="s">
        <v>307</v>
      </c>
      <c r="C155" s="83">
        <v>34887</v>
      </c>
      <c r="D155" s="83">
        <v>3269</v>
      </c>
      <c r="F155" s="83">
        <v>94940</v>
      </c>
      <c r="G155" s="83">
        <v>8895</v>
      </c>
      <c r="I155" s="83">
        <v>315864</v>
      </c>
      <c r="J155" s="83">
        <v>29594</v>
      </c>
      <c r="L155" s="83">
        <v>91761</v>
      </c>
      <c r="M155" s="83">
        <v>8597</v>
      </c>
      <c r="O155" s="83">
        <v>80056</v>
      </c>
      <c r="P155" s="83">
        <v>7501</v>
      </c>
      <c r="S155" s="83">
        <v>0</v>
      </c>
      <c r="T155" s="83">
        <v>0</v>
      </c>
      <c r="V155" s="83">
        <v>0</v>
      </c>
      <c r="W155" s="83">
        <v>0</v>
      </c>
      <c r="Y155" s="87">
        <f t="shared" si="11"/>
        <v>617508</v>
      </c>
      <c r="Z155" s="87">
        <f t="shared" si="11"/>
        <v>57856</v>
      </c>
      <c r="AA155" s="93">
        <f t="shared" si="12"/>
        <v>559652</v>
      </c>
      <c r="AC155" s="83">
        <v>753</v>
      </c>
      <c r="AD155" s="83" t="s">
        <v>307</v>
      </c>
      <c r="AE155" s="83">
        <v>92347</v>
      </c>
      <c r="AG155" s="83">
        <v>753</v>
      </c>
      <c r="AH155" s="83" t="s">
        <v>307</v>
      </c>
      <c r="AI155" s="82">
        <v>113868</v>
      </c>
      <c r="AL155" s="93">
        <f t="shared" si="13"/>
        <v>538131</v>
      </c>
      <c r="AN155" s="94">
        <v>8091</v>
      </c>
      <c r="AO155" s="93"/>
      <c r="AP155" s="93"/>
      <c r="AQ155" s="93">
        <f t="shared" si="14"/>
        <v>546222</v>
      </c>
      <c r="AR155" s="93"/>
      <c r="AS155" s="76">
        <v>546222</v>
      </c>
      <c r="AT155" s="95">
        <f t="shared" si="10"/>
        <v>0</v>
      </c>
    </row>
    <row r="156" spans="1:46" ht="15">
      <c r="A156" s="82">
        <v>754</v>
      </c>
      <c r="B156" s="82" t="s">
        <v>309</v>
      </c>
      <c r="C156" s="83">
        <v>367213</v>
      </c>
      <c r="D156" s="83">
        <v>78264</v>
      </c>
      <c r="F156" s="83">
        <v>148052</v>
      </c>
      <c r="G156" s="83">
        <v>31554</v>
      </c>
      <c r="I156" s="83">
        <v>1514417</v>
      </c>
      <c r="J156" s="83">
        <v>322769</v>
      </c>
      <c r="L156" s="83">
        <v>666920</v>
      </c>
      <c r="M156" s="83">
        <v>142141</v>
      </c>
      <c r="O156" s="83">
        <v>374498</v>
      </c>
      <c r="P156" s="83">
        <v>79817</v>
      </c>
      <c r="S156" s="83">
        <v>0</v>
      </c>
      <c r="T156" s="83">
        <v>0</v>
      </c>
      <c r="V156" s="83">
        <v>15667</v>
      </c>
      <c r="W156" s="83">
        <v>3339</v>
      </c>
      <c r="Y156" s="87">
        <f t="shared" si="11"/>
        <v>3086767</v>
      </c>
      <c r="Z156" s="87">
        <f t="shared" si="11"/>
        <v>657884</v>
      </c>
      <c r="AA156" s="93">
        <f t="shared" si="12"/>
        <v>2428883</v>
      </c>
      <c r="AC156" s="83">
        <v>754</v>
      </c>
      <c r="AD156" s="83" t="s">
        <v>309</v>
      </c>
      <c r="AE156" s="83">
        <v>398044</v>
      </c>
      <c r="AG156" s="83">
        <v>754</v>
      </c>
      <c r="AH156" s="83" t="s">
        <v>309</v>
      </c>
      <c r="AI156" s="82">
        <v>372709</v>
      </c>
      <c r="AL156" s="93">
        <f t="shared" si="13"/>
        <v>2454218</v>
      </c>
      <c r="AN156" s="94">
        <v>49645</v>
      </c>
      <c r="AO156" s="93"/>
      <c r="AP156" s="93"/>
      <c r="AQ156" s="93">
        <f t="shared" si="14"/>
        <v>2503863</v>
      </c>
      <c r="AR156" s="93"/>
      <c r="AS156" s="76">
        <v>2505287.28</v>
      </c>
      <c r="AT156" s="95">
        <f t="shared" si="10"/>
        <v>1424.279999999795</v>
      </c>
    </row>
    <row r="157" spans="1:46" ht="15">
      <c r="A157" s="82">
        <v>755</v>
      </c>
      <c r="B157" s="82" t="s">
        <v>311</v>
      </c>
      <c r="C157" s="83">
        <v>196630</v>
      </c>
      <c r="D157" s="83">
        <v>23474</v>
      </c>
      <c r="F157" s="83">
        <v>630539</v>
      </c>
      <c r="G157" s="83">
        <v>75276</v>
      </c>
      <c r="I157" s="83">
        <v>3270248</v>
      </c>
      <c r="J157" s="83">
        <v>390415</v>
      </c>
      <c r="L157" s="83">
        <v>2068359</v>
      </c>
      <c r="M157" s="83">
        <v>246929</v>
      </c>
      <c r="O157" s="83">
        <v>383794</v>
      </c>
      <c r="P157" s="83">
        <v>45819</v>
      </c>
      <c r="S157" s="83">
        <v>0</v>
      </c>
      <c r="T157" s="83">
        <v>0</v>
      </c>
      <c r="V157" s="83">
        <v>6854</v>
      </c>
      <c r="W157" s="83">
        <v>818</v>
      </c>
      <c r="Y157" s="87">
        <f t="shared" si="11"/>
        <v>6556424</v>
      </c>
      <c r="Z157" s="87">
        <f t="shared" si="11"/>
        <v>782731</v>
      </c>
      <c r="AA157" s="93">
        <f t="shared" si="12"/>
        <v>5773693</v>
      </c>
      <c r="AC157" s="83">
        <v>755</v>
      </c>
      <c r="AD157" s="83" t="s">
        <v>311</v>
      </c>
      <c r="AE157" s="83">
        <v>957734</v>
      </c>
      <c r="AG157" s="83">
        <v>755</v>
      </c>
      <c r="AH157" s="83" t="s">
        <v>311</v>
      </c>
      <c r="AI157" s="82">
        <v>1006277</v>
      </c>
      <c r="AL157" s="93">
        <f t="shared" si="13"/>
        <v>5725150</v>
      </c>
      <c r="AN157" s="94">
        <v>103598.62</v>
      </c>
      <c r="AO157" s="93"/>
      <c r="AP157" s="93"/>
      <c r="AQ157" s="93">
        <f t="shared" si="14"/>
        <v>5828748.62</v>
      </c>
      <c r="AR157" s="93"/>
      <c r="AS157" s="76">
        <v>5828748.62</v>
      </c>
      <c r="AT157" s="95">
        <f t="shared" si="10"/>
        <v>0</v>
      </c>
    </row>
    <row r="158" spans="1:46" ht="15">
      <c r="A158" s="82">
        <v>756</v>
      </c>
      <c r="B158" s="82" t="s">
        <v>313</v>
      </c>
      <c r="C158" s="83">
        <v>0</v>
      </c>
      <c r="D158" s="83">
        <v>0</v>
      </c>
      <c r="F158" s="83">
        <v>204716</v>
      </c>
      <c r="G158" s="83">
        <v>17388</v>
      </c>
      <c r="I158" s="83">
        <v>364682</v>
      </c>
      <c r="J158" s="83">
        <v>30975</v>
      </c>
      <c r="L158" s="83">
        <v>23428</v>
      </c>
      <c r="M158" s="83">
        <v>1990</v>
      </c>
      <c r="O158" s="83">
        <v>27236</v>
      </c>
      <c r="P158" s="83">
        <v>2313</v>
      </c>
      <c r="S158" s="83">
        <v>0</v>
      </c>
      <c r="T158" s="83">
        <v>0</v>
      </c>
      <c r="V158" s="83">
        <v>3917</v>
      </c>
      <c r="W158" s="83">
        <v>333</v>
      </c>
      <c r="Y158" s="87">
        <f t="shared" si="11"/>
        <v>623979</v>
      </c>
      <c r="Z158" s="87">
        <f t="shared" si="11"/>
        <v>52999</v>
      </c>
      <c r="AA158" s="93">
        <f t="shared" si="12"/>
        <v>570980</v>
      </c>
      <c r="AC158" s="83">
        <v>756</v>
      </c>
      <c r="AD158" s="83" t="s">
        <v>313</v>
      </c>
      <c r="AE158" s="83">
        <v>94221</v>
      </c>
      <c r="AG158" s="83">
        <v>756</v>
      </c>
      <c r="AH158" s="83" t="s">
        <v>313</v>
      </c>
      <c r="AI158" s="82">
        <v>100226</v>
      </c>
      <c r="AL158" s="93">
        <f t="shared" si="13"/>
        <v>564975</v>
      </c>
      <c r="AN158" s="94">
        <v>18922</v>
      </c>
      <c r="AO158" s="93"/>
      <c r="AP158" s="93"/>
      <c r="AQ158" s="93">
        <f t="shared" si="14"/>
        <v>583897</v>
      </c>
      <c r="AR158" s="93"/>
      <c r="AS158" s="76">
        <v>585516.23</v>
      </c>
      <c r="AT158" s="95">
        <f t="shared" si="10"/>
        <v>1619.2299999999814</v>
      </c>
    </row>
    <row r="159" spans="1:46" ht="15">
      <c r="A159" s="82">
        <v>757</v>
      </c>
      <c r="B159" s="82" t="s">
        <v>315</v>
      </c>
      <c r="C159" s="83">
        <v>114749</v>
      </c>
      <c r="D159" s="83">
        <v>20530</v>
      </c>
      <c r="F159" s="83">
        <v>309665</v>
      </c>
      <c r="G159" s="83">
        <v>55402</v>
      </c>
      <c r="I159" s="83">
        <v>458734</v>
      </c>
      <c r="J159" s="83">
        <v>82072</v>
      </c>
      <c r="L159" s="83">
        <v>116097</v>
      </c>
      <c r="M159" s="83">
        <v>20771</v>
      </c>
      <c r="O159" s="83">
        <v>198008</v>
      </c>
      <c r="P159" s="83">
        <v>35426</v>
      </c>
      <c r="S159" s="83">
        <v>0</v>
      </c>
      <c r="T159" s="83">
        <v>0</v>
      </c>
      <c r="V159" s="83">
        <v>0</v>
      </c>
      <c r="W159" s="83">
        <v>0</v>
      </c>
      <c r="Y159" s="87">
        <f t="shared" si="11"/>
        <v>1197253</v>
      </c>
      <c r="Z159" s="87">
        <f t="shared" si="11"/>
        <v>214201</v>
      </c>
      <c r="AA159" s="93">
        <f t="shared" si="12"/>
        <v>983052</v>
      </c>
      <c r="AC159" s="83">
        <v>757</v>
      </c>
      <c r="AD159" s="83" t="s">
        <v>315</v>
      </c>
      <c r="AE159" s="83">
        <v>161153</v>
      </c>
      <c r="AG159" s="83">
        <v>757</v>
      </c>
      <c r="AH159" s="83" t="s">
        <v>315</v>
      </c>
      <c r="AI159" s="82">
        <v>150930</v>
      </c>
      <c r="AL159" s="93">
        <f t="shared" si="13"/>
        <v>993275</v>
      </c>
      <c r="AN159" s="94">
        <v>50747</v>
      </c>
      <c r="AO159" s="93"/>
      <c r="AP159" s="93"/>
      <c r="AQ159" s="93">
        <f t="shared" si="14"/>
        <v>1044022</v>
      </c>
      <c r="AR159" s="93"/>
      <c r="AS159" s="76">
        <v>1044022</v>
      </c>
      <c r="AT159" s="95">
        <f t="shared" si="10"/>
        <v>0</v>
      </c>
    </row>
    <row r="160" spans="1:46" ht="15">
      <c r="A160" s="82">
        <v>758</v>
      </c>
      <c r="B160" s="82" t="s">
        <v>317</v>
      </c>
      <c r="C160" s="83">
        <v>77926</v>
      </c>
      <c r="D160" s="83">
        <v>16462</v>
      </c>
      <c r="F160" s="83">
        <v>324603</v>
      </c>
      <c r="G160" s="83">
        <v>68572</v>
      </c>
      <c r="I160" s="83">
        <v>518026</v>
      </c>
      <c r="J160" s="83">
        <v>109432</v>
      </c>
      <c r="L160" s="83">
        <v>113862</v>
      </c>
      <c r="M160" s="83">
        <v>24053</v>
      </c>
      <c r="O160" s="83">
        <v>8832</v>
      </c>
      <c r="P160" s="83">
        <v>1866</v>
      </c>
      <c r="S160" s="83">
        <v>411</v>
      </c>
      <c r="T160" s="83">
        <v>87</v>
      </c>
      <c r="V160" s="83">
        <v>5386</v>
      </c>
      <c r="W160" s="83">
        <v>1138</v>
      </c>
      <c r="Y160" s="87">
        <f t="shared" si="11"/>
        <v>1049046</v>
      </c>
      <c r="Z160" s="87">
        <f t="shared" si="11"/>
        <v>221610</v>
      </c>
      <c r="AA160" s="93">
        <f t="shared" si="12"/>
        <v>827436</v>
      </c>
      <c r="AC160" s="83">
        <v>758</v>
      </c>
      <c r="AD160" s="83" t="s">
        <v>317</v>
      </c>
      <c r="AE160" s="83">
        <v>134969</v>
      </c>
      <c r="AG160" s="83">
        <v>758</v>
      </c>
      <c r="AH160" s="83" t="s">
        <v>317</v>
      </c>
      <c r="AI160" s="82">
        <v>119860</v>
      </c>
      <c r="AL160" s="93">
        <f t="shared" si="13"/>
        <v>842545</v>
      </c>
      <c r="AN160" s="94">
        <v>20359</v>
      </c>
      <c r="AO160" s="93"/>
      <c r="AP160" s="93"/>
      <c r="AQ160" s="93">
        <f t="shared" si="14"/>
        <v>862904</v>
      </c>
      <c r="AR160" s="93"/>
      <c r="AS160" s="76">
        <v>862904</v>
      </c>
      <c r="AT160" s="95">
        <f t="shared" si="10"/>
        <v>0</v>
      </c>
    </row>
    <row r="161" spans="1:46" ht="15">
      <c r="A161" s="82">
        <v>759</v>
      </c>
      <c r="B161" s="82" t="s">
        <v>319</v>
      </c>
      <c r="C161" s="83">
        <v>0</v>
      </c>
      <c r="D161" s="83">
        <v>0</v>
      </c>
      <c r="F161" s="83">
        <v>137758</v>
      </c>
      <c r="G161" s="83">
        <v>15310</v>
      </c>
      <c r="I161" s="83">
        <v>662181</v>
      </c>
      <c r="J161" s="83">
        <v>73593</v>
      </c>
      <c r="L161" s="83">
        <v>253482</v>
      </c>
      <c r="M161" s="83">
        <v>28171</v>
      </c>
      <c r="O161" s="83">
        <v>169750</v>
      </c>
      <c r="P161" s="83">
        <v>18865</v>
      </c>
      <c r="S161" s="83">
        <v>0</v>
      </c>
      <c r="T161" s="83">
        <v>0</v>
      </c>
      <c r="V161" s="83">
        <v>4406</v>
      </c>
      <c r="W161" s="83">
        <v>490</v>
      </c>
      <c r="Y161" s="87">
        <f t="shared" si="11"/>
        <v>1227577</v>
      </c>
      <c r="Z161" s="87">
        <f t="shared" si="11"/>
        <v>136429</v>
      </c>
      <c r="AA161" s="93">
        <f t="shared" si="12"/>
        <v>1091148</v>
      </c>
      <c r="AC161" s="83">
        <v>759</v>
      </c>
      <c r="AD161" s="83" t="s">
        <v>319</v>
      </c>
      <c r="AE161" s="83">
        <v>180330</v>
      </c>
      <c r="AG161" s="83">
        <v>759</v>
      </c>
      <c r="AH161" s="83" t="s">
        <v>319</v>
      </c>
      <c r="AI161" s="82">
        <v>212161</v>
      </c>
      <c r="AL161" s="93">
        <f t="shared" si="13"/>
        <v>1059317</v>
      </c>
      <c r="AN161" s="94">
        <v>54669</v>
      </c>
      <c r="AO161" s="93"/>
      <c r="AP161" s="93"/>
      <c r="AQ161" s="93">
        <f t="shared" si="14"/>
        <v>1113986</v>
      </c>
      <c r="AR161" s="93"/>
      <c r="AS161" s="76">
        <v>1113986</v>
      </c>
      <c r="AT161" s="95">
        <f t="shared" si="10"/>
        <v>0</v>
      </c>
    </row>
    <row r="162" spans="1:46" ht="15">
      <c r="A162" s="82">
        <v>761</v>
      </c>
      <c r="B162" s="82" t="s">
        <v>321</v>
      </c>
      <c r="C162" s="83">
        <v>1639995</v>
      </c>
      <c r="D162" s="83">
        <v>801528</v>
      </c>
      <c r="F162" s="83">
        <v>2746664</v>
      </c>
      <c r="G162" s="83">
        <v>1342400</v>
      </c>
      <c r="I162" s="83">
        <v>15091129</v>
      </c>
      <c r="J162" s="83">
        <v>7375611</v>
      </c>
      <c r="L162" s="83">
        <v>2954716</v>
      </c>
      <c r="M162" s="83">
        <v>1444083</v>
      </c>
      <c r="O162" s="83">
        <v>339932</v>
      </c>
      <c r="P162" s="83">
        <v>166138</v>
      </c>
      <c r="S162" s="83">
        <v>29678</v>
      </c>
      <c r="T162" s="83">
        <v>14505</v>
      </c>
      <c r="V162" s="83">
        <v>110649</v>
      </c>
      <c r="W162" s="83">
        <v>54078</v>
      </c>
      <c r="Y162" s="87">
        <f t="shared" si="11"/>
        <v>22912763</v>
      </c>
      <c r="Z162" s="87">
        <f t="shared" si="11"/>
        <v>11198343</v>
      </c>
      <c r="AA162" s="93">
        <f t="shared" si="12"/>
        <v>11714420</v>
      </c>
      <c r="AC162" s="83">
        <v>761</v>
      </c>
      <c r="AD162" s="83" t="s">
        <v>321</v>
      </c>
      <c r="AE162" s="83">
        <v>1889891</v>
      </c>
      <c r="AG162" s="83">
        <v>761</v>
      </c>
      <c r="AH162" s="83" t="s">
        <v>321</v>
      </c>
      <c r="AI162" s="82">
        <v>1932421</v>
      </c>
      <c r="AL162" s="93">
        <f t="shared" si="13"/>
        <v>11671890</v>
      </c>
      <c r="AN162" s="94">
        <v>209426.79</v>
      </c>
      <c r="AO162" s="93"/>
      <c r="AP162" s="93"/>
      <c r="AQ162" s="93">
        <f t="shared" si="14"/>
        <v>11881316.79</v>
      </c>
      <c r="AR162" s="93"/>
      <c r="AS162" s="76">
        <v>209426.79</v>
      </c>
      <c r="AT162" s="95">
        <f t="shared" si="10"/>
        <v>-11671890</v>
      </c>
    </row>
    <row r="163" spans="1:46" ht="15">
      <c r="A163" s="82">
        <v>763</v>
      </c>
      <c r="B163" s="82" t="s">
        <v>323</v>
      </c>
      <c r="C163" s="83">
        <v>16380</v>
      </c>
      <c r="D163" s="83">
        <v>1533</v>
      </c>
      <c r="F163" s="83">
        <v>9895</v>
      </c>
      <c r="G163" s="83">
        <v>926</v>
      </c>
      <c r="I163" s="83">
        <v>450962</v>
      </c>
      <c r="J163" s="83">
        <v>42203</v>
      </c>
      <c r="L163" s="83">
        <v>409043</v>
      </c>
      <c r="M163" s="83">
        <v>38280</v>
      </c>
      <c r="O163" s="83">
        <v>543620</v>
      </c>
      <c r="P163" s="83">
        <v>50875</v>
      </c>
      <c r="S163" s="83">
        <v>0</v>
      </c>
      <c r="T163" s="83">
        <v>0</v>
      </c>
      <c r="V163" s="83">
        <v>979</v>
      </c>
      <c r="W163" s="83">
        <v>92</v>
      </c>
      <c r="Y163" s="87">
        <f t="shared" si="11"/>
        <v>1430879</v>
      </c>
      <c r="Z163" s="87">
        <f t="shared" si="11"/>
        <v>133909</v>
      </c>
      <c r="AA163" s="93">
        <f t="shared" si="12"/>
        <v>1296970</v>
      </c>
      <c r="AC163" s="83">
        <v>763</v>
      </c>
      <c r="AD163" s="83" t="s">
        <v>323</v>
      </c>
      <c r="AE163" s="83">
        <v>212347</v>
      </c>
      <c r="AG163" s="83">
        <v>763</v>
      </c>
      <c r="AH163" s="83" t="s">
        <v>323</v>
      </c>
      <c r="AI163" s="82">
        <v>207526</v>
      </c>
      <c r="AL163" s="93">
        <f t="shared" si="13"/>
        <v>1301791</v>
      </c>
      <c r="AN163" s="94">
        <v>78799.67</v>
      </c>
      <c r="AO163" s="93"/>
      <c r="AP163" s="93"/>
      <c r="AQ163" s="93">
        <f t="shared" si="14"/>
        <v>1380590.67</v>
      </c>
      <c r="AR163" s="93"/>
      <c r="AS163" s="76">
        <v>1380590.67</v>
      </c>
      <c r="AT163" s="95">
        <f t="shared" si="10"/>
        <v>0</v>
      </c>
    </row>
    <row r="164" spans="1:46" ht="15">
      <c r="A164" s="82">
        <v>764</v>
      </c>
      <c r="B164" s="82" t="s">
        <v>325</v>
      </c>
      <c r="C164" s="83">
        <v>155900</v>
      </c>
      <c r="D164" s="83">
        <v>38006</v>
      </c>
      <c r="F164" s="83">
        <v>188538</v>
      </c>
      <c r="G164" s="83">
        <v>45963</v>
      </c>
      <c r="I164" s="83">
        <v>1240925</v>
      </c>
      <c r="J164" s="83">
        <v>302518</v>
      </c>
      <c r="L164" s="83">
        <v>364472</v>
      </c>
      <c r="M164" s="83">
        <v>88853</v>
      </c>
      <c r="O164" s="83">
        <v>379887</v>
      </c>
      <c r="P164" s="83">
        <v>92611</v>
      </c>
      <c r="S164" s="83">
        <v>490</v>
      </c>
      <c r="T164" s="83">
        <v>119</v>
      </c>
      <c r="V164" s="83">
        <v>7834</v>
      </c>
      <c r="W164" s="83">
        <v>1910</v>
      </c>
      <c r="Y164" s="87">
        <f t="shared" si="11"/>
        <v>2338046</v>
      </c>
      <c r="Z164" s="87">
        <f t="shared" si="11"/>
        <v>569980</v>
      </c>
      <c r="AA164" s="93">
        <f t="shared" si="12"/>
        <v>1768066</v>
      </c>
      <c r="AC164" s="83">
        <v>764</v>
      </c>
      <c r="AD164" s="83" t="s">
        <v>325</v>
      </c>
      <c r="AE164" s="83">
        <v>290088</v>
      </c>
      <c r="AG164" s="83">
        <v>764</v>
      </c>
      <c r="AH164" s="83" t="s">
        <v>325</v>
      </c>
      <c r="AI164" s="82">
        <v>274111</v>
      </c>
      <c r="AL164" s="93">
        <f t="shared" si="13"/>
        <v>1784043</v>
      </c>
      <c r="AO164" s="93"/>
      <c r="AP164" s="94">
        <v>0</v>
      </c>
      <c r="AQ164" s="93">
        <f t="shared" si="14"/>
        <v>1784043</v>
      </c>
      <c r="AR164" s="93"/>
      <c r="AS164" s="76">
        <v>1784043</v>
      </c>
      <c r="AT164" s="95">
        <f t="shared" si="10"/>
        <v>0</v>
      </c>
    </row>
    <row r="165" spans="1:46" ht="15">
      <c r="A165" s="82">
        <v>765</v>
      </c>
      <c r="B165" s="82" t="s">
        <v>327</v>
      </c>
      <c r="C165" s="83">
        <v>163307</v>
      </c>
      <c r="D165" s="83">
        <v>32672</v>
      </c>
      <c r="F165" s="83">
        <v>108516</v>
      </c>
      <c r="G165" s="83">
        <v>21710</v>
      </c>
      <c r="I165" s="83">
        <v>1335929</v>
      </c>
      <c r="J165" s="83">
        <v>267272</v>
      </c>
      <c r="L165" s="83">
        <v>386342</v>
      </c>
      <c r="M165" s="83">
        <v>77293</v>
      </c>
      <c r="O165" s="83">
        <v>491992</v>
      </c>
      <c r="P165" s="83">
        <v>98430</v>
      </c>
      <c r="S165" s="83">
        <v>0</v>
      </c>
      <c r="T165" s="83">
        <v>0</v>
      </c>
      <c r="V165" s="83">
        <v>7834</v>
      </c>
      <c r="W165" s="83">
        <v>1567</v>
      </c>
      <c r="Y165" s="87">
        <f t="shared" si="11"/>
        <v>2493920</v>
      </c>
      <c r="Z165" s="87">
        <f t="shared" si="11"/>
        <v>498944</v>
      </c>
      <c r="AA165" s="93">
        <f t="shared" si="12"/>
        <v>1994976</v>
      </c>
      <c r="AC165" s="83">
        <v>765</v>
      </c>
      <c r="AD165" s="83" t="s">
        <v>327</v>
      </c>
      <c r="AE165" s="83">
        <v>327509</v>
      </c>
      <c r="AG165" s="83">
        <v>765</v>
      </c>
      <c r="AH165" s="83" t="s">
        <v>327</v>
      </c>
      <c r="AI165" s="82">
        <v>307328</v>
      </c>
      <c r="AL165" s="93">
        <f t="shared" si="13"/>
        <v>2015157</v>
      </c>
      <c r="AN165" s="94">
        <v>39543.71</v>
      </c>
      <c r="AO165" s="93"/>
      <c r="AP165" s="93"/>
      <c r="AQ165" s="93">
        <f t="shared" si="14"/>
        <v>2054700.71</v>
      </c>
      <c r="AR165" s="93"/>
      <c r="AS165" s="76">
        <v>2043709.21</v>
      </c>
      <c r="AT165" s="95">
        <f t="shared" si="10"/>
        <v>-10991.5</v>
      </c>
    </row>
    <row r="166" spans="1:46" ht="15">
      <c r="A166" s="82">
        <v>766</v>
      </c>
      <c r="B166" s="82" t="s">
        <v>329</v>
      </c>
      <c r="C166" s="83">
        <v>31832</v>
      </c>
      <c r="D166" s="83">
        <v>5577</v>
      </c>
      <c r="F166" s="83">
        <v>105712</v>
      </c>
      <c r="G166" s="83">
        <v>18521</v>
      </c>
      <c r="I166" s="83">
        <v>713334</v>
      </c>
      <c r="J166" s="83">
        <v>124979</v>
      </c>
      <c r="L166" s="83">
        <v>271869</v>
      </c>
      <c r="M166" s="83">
        <v>47632</v>
      </c>
      <c r="O166" s="83">
        <v>260208</v>
      </c>
      <c r="P166" s="83">
        <v>45589</v>
      </c>
      <c r="S166" s="83">
        <v>0</v>
      </c>
      <c r="T166" s="83">
        <v>0</v>
      </c>
      <c r="V166" s="83">
        <v>2938</v>
      </c>
      <c r="W166" s="83">
        <v>515</v>
      </c>
      <c r="Y166" s="87">
        <f t="shared" si="11"/>
        <v>1385893</v>
      </c>
      <c r="Z166" s="87">
        <f t="shared" si="11"/>
        <v>242813</v>
      </c>
      <c r="AA166" s="93">
        <f t="shared" si="12"/>
        <v>1143080</v>
      </c>
      <c r="AC166" s="83">
        <v>766</v>
      </c>
      <c r="AD166" s="83" t="s">
        <v>329</v>
      </c>
      <c r="AE166" s="83">
        <v>188277</v>
      </c>
      <c r="AG166" s="83">
        <v>766</v>
      </c>
      <c r="AH166" s="83" t="s">
        <v>329</v>
      </c>
      <c r="AI166" s="82">
        <v>176376</v>
      </c>
      <c r="AL166" s="93">
        <f t="shared" si="13"/>
        <v>1154981</v>
      </c>
      <c r="AN166" s="94">
        <v>68447</v>
      </c>
      <c r="AO166" s="93"/>
      <c r="AP166" s="93"/>
      <c r="AQ166" s="93">
        <f t="shared" si="14"/>
        <v>1223428</v>
      </c>
      <c r="AR166" s="93"/>
      <c r="AS166" s="76">
        <v>1223428</v>
      </c>
      <c r="AT166" s="95">
        <f t="shared" si="10"/>
        <v>0</v>
      </c>
    </row>
    <row r="167" spans="1:46" ht="15">
      <c r="A167" s="82">
        <v>767</v>
      </c>
      <c r="B167" s="82" t="s">
        <v>331</v>
      </c>
      <c r="C167" s="83">
        <v>128720</v>
      </c>
      <c r="D167" s="83">
        <v>26437</v>
      </c>
      <c r="F167" s="83">
        <v>83010</v>
      </c>
      <c r="G167" s="83">
        <v>17049</v>
      </c>
      <c r="I167" s="83">
        <v>1418459</v>
      </c>
      <c r="J167" s="83">
        <v>291323</v>
      </c>
      <c r="L167" s="83">
        <v>541621</v>
      </c>
      <c r="M167" s="83">
        <v>111238</v>
      </c>
      <c r="O167" s="83">
        <v>201360</v>
      </c>
      <c r="P167" s="83">
        <v>41355</v>
      </c>
      <c r="S167" s="83">
        <v>0</v>
      </c>
      <c r="T167" s="83">
        <v>0</v>
      </c>
      <c r="V167" s="83">
        <v>0</v>
      </c>
      <c r="W167" s="83">
        <v>0</v>
      </c>
      <c r="Y167" s="87">
        <f t="shared" si="11"/>
        <v>2373170</v>
      </c>
      <c r="Z167" s="87">
        <f t="shared" si="11"/>
        <v>487402</v>
      </c>
      <c r="AA167" s="93">
        <f t="shared" si="12"/>
        <v>1885768</v>
      </c>
      <c r="AC167" s="83">
        <v>767</v>
      </c>
      <c r="AD167" s="83" t="s">
        <v>331</v>
      </c>
      <c r="AE167" s="83">
        <v>312339</v>
      </c>
      <c r="AG167" s="83">
        <v>767</v>
      </c>
      <c r="AH167" s="83" t="s">
        <v>331</v>
      </c>
      <c r="AI167" s="82">
        <v>293868</v>
      </c>
      <c r="AL167" s="93">
        <f t="shared" si="13"/>
        <v>1904239</v>
      </c>
      <c r="AN167" s="94">
        <v>54000</v>
      </c>
      <c r="AO167" s="93"/>
      <c r="AP167" s="93"/>
      <c r="AQ167" s="93">
        <f t="shared" si="14"/>
        <v>1958239</v>
      </c>
      <c r="AR167" s="93"/>
      <c r="AS167" s="76">
        <v>1958239</v>
      </c>
      <c r="AT167" s="95">
        <f t="shared" si="10"/>
        <v>0</v>
      </c>
    </row>
    <row r="168" spans="1:46" ht="15">
      <c r="A168" s="82">
        <v>769</v>
      </c>
      <c r="B168" s="82" t="s">
        <v>333</v>
      </c>
      <c r="C168" s="83">
        <v>0</v>
      </c>
      <c r="D168" s="83">
        <v>0</v>
      </c>
      <c r="F168" s="83">
        <v>19906</v>
      </c>
      <c r="G168" s="83">
        <v>1653</v>
      </c>
      <c r="I168" s="83">
        <v>220310</v>
      </c>
      <c r="J168" s="83">
        <v>18291</v>
      </c>
      <c r="L168" s="83">
        <v>129917</v>
      </c>
      <c r="M168" s="83">
        <v>10786</v>
      </c>
      <c r="O168" s="83">
        <v>126153</v>
      </c>
      <c r="P168" s="83">
        <v>10474</v>
      </c>
      <c r="S168" s="83">
        <v>0</v>
      </c>
      <c r="T168" s="83">
        <v>0</v>
      </c>
      <c r="V168" s="83">
        <v>0</v>
      </c>
      <c r="W168" s="83">
        <v>0</v>
      </c>
      <c r="Y168" s="87">
        <f t="shared" si="11"/>
        <v>496286</v>
      </c>
      <c r="Z168" s="87">
        <f t="shared" si="11"/>
        <v>41204</v>
      </c>
      <c r="AA168" s="93">
        <f t="shared" si="12"/>
        <v>455082</v>
      </c>
      <c r="AC168" s="83">
        <v>769</v>
      </c>
      <c r="AD168" s="83" t="s">
        <v>333</v>
      </c>
      <c r="AE168" s="83">
        <v>74828</v>
      </c>
      <c r="AG168" s="83">
        <v>769</v>
      </c>
      <c r="AH168" s="83" t="s">
        <v>333</v>
      </c>
      <c r="AI168" s="82">
        <v>73259</v>
      </c>
      <c r="AL168" s="93">
        <f t="shared" si="13"/>
        <v>456651</v>
      </c>
      <c r="AN168" s="94">
        <v>8091</v>
      </c>
      <c r="AO168" s="93"/>
      <c r="AP168" s="93"/>
      <c r="AQ168" s="93">
        <f t="shared" si="14"/>
        <v>464742</v>
      </c>
      <c r="AR168" s="93"/>
      <c r="AS168" s="76">
        <v>464742</v>
      </c>
      <c r="AT168" s="95">
        <f t="shared" si="10"/>
        <v>0</v>
      </c>
    </row>
    <row r="169" spans="1:46" ht="15">
      <c r="A169" s="82">
        <v>771</v>
      </c>
      <c r="B169" s="82" t="s">
        <v>335</v>
      </c>
      <c r="C169" s="83">
        <v>114135</v>
      </c>
      <c r="D169" s="83">
        <v>11301</v>
      </c>
      <c r="F169" s="83">
        <v>180541</v>
      </c>
      <c r="G169" s="83">
        <v>17876</v>
      </c>
      <c r="I169" s="83">
        <v>525377</v>
      </c>
      <c r="J169" s="83">
        <v>52021</v>
      </c>
      <c r="L169" s="83">
        <v>184753</v>
      </c>
      <c r="M169" s="83">
        <v>18293</v>
      </c>
      <c r="O169" s="83">
        <v>143250</v>
      </c>
      <c r="P169" s="83">
        <v>14184</v>
      </c>
      <c r="S169" s="83">
        <v>0</v>
      </c>
      <c r="T169" s="83">
        <v>0</v>
      </c>
      <c r="V169" s="83">
        <v>6365</v>
      </c>
      <c r="W169" s="83">
        <v>630</v>
      </c>
      <c r="Y169" s="87">
        <f t="shared" si="11"/>
        <v>1154421</v>
      </c>
      <c r="Z169" s="87">
        <f t="shared" si="11"/>
        <v>114305</v>
      </c>
      <c r="AA169" s="93">
        <f t="shared" si="12"/>
        <v>1040116</v>
      </c>
      <c r="AC169" s="83">
        <v>771</v>
      </c>
      <c r="AD169" s="83" t="s">
        <v>335</v>
      </c>
      <c r="AE169" s="83">
        <v>170749</v>
      </c>
      <c r="AG169" s="83">
        <v>771</v>
      </c>
      <c r="AH169" s="83" t="s">
        <v>335</v>
      </c>
      <c r="AI169" s="82">
        <v>166377</v>
      </c>
      <c r="AL169" s="93">
        <f t="shared" si="13"/>
        <v>1044488</v>
      </c>
      <c r="AN169" s="94">
        <v>24337</v>
      </c>
      <c r="AO169" s="93"/>
      <c r="AP169" s="93"/>
      <c r="AQ169" s="93">
        <f t="shared" si="14"/>
        <v>1068825</v>
      </c>
      <c r="AR169" s="93"/>
      <c r="AS169" s="76">
        <v>1068825</v>
      </c>
      <c r="AT169" s="95">
        <f t="shared" si="10"/>
        <v>0</v>
      </c>
    </row>
    <row r="170" spans="1:46" ht="15">
      <c r="A170" s="82">
        <v>772</v>
      </c>
      <c r="B170" s="82" t="s">
        <v>337</v>
      </c>
      <c r="C170" s="83">
        <v>820585</v>
      </c>
      <c r="D170" s="83">
        <v>150410</v>
      </c>
      <c r="F170" s="83">
        <v>292477</v>
      </c>
      <c r="G170" s="83">
        <v>53610</v>
      </c>
      <c r="I170" s="83">
        <v>1808695</v>
      </c>
      <c r="J170" s="83">
        <v>331527</v>
      </c>
      <c r="L170" s="83">
        <v>340761</v>
      </c>
      <c r="M170" s="83">
        <v>62460</v>
      </c>
      <c r="O170" s="83">
        <v>237903</v>
      </c>
      <c r="P170" s="83">
        <v>43607</v>
      </c>
      <c r="S170" s="83">
        <v>0</v>
      </c>
      <c r="T170" s="83">
        <v>0</v>
      </c>
      <c r="V170" s="83">
        <v>1958</v>
      </c>
      <c r="W170" s="83">
        <v>359</v>
      </c>
      <c r="Y170" s="87">
        <f t="shared" si="11"/>
        <v>3502379</v>
      </c>
      <c r="Z170" s="87">
        <f t="shared" si="11"/>
        <v>641973</v>
      </c>
      <c r="AA170" s="93">
        <f t="shared" si="12"/>
        <v>2860406</v>
      </c>
      <c r="AC170" s="83">
        <v>772</v>
      </c>
      <c r="AD170" s="83" t="s">
        <v>337</v>
      </c>
      <c r="AE170" s="83">
        <v>472903</v>
      </c>
      <c r="AG170" s="83">
        <v>772</v>
      </c>
      <c r="AH170" s="83" t="s">
        <v>337</v>
      </c>
      <c r="AI170" s="82">
        <v>398712</v>
      </c>
      <c r="AL170" s="93">
        <f t="shared" si="13"/>
        <v>2934597</v>
      </c>
      <c r="AN170" s="94">
        <v>72210</v>
      </c>
      <c r="AO170" s="93"/>
      <c r="AP170" s="93"/>
      <c r="AQ170" s="93">
        <f t="shared" si="14"/>
        <v>3006807</v>
      </c>
      <c r="AR170" s="93"/>
      <c r="AS170" s="76">
        <v>2934597</v>
      </c>
      <c r="AT170" s="95">
        <f t="shared" si="10"/>
        <v>-72210</v>
      </c>
    </row>
    <row r="171" spans="1:46" ht="15">
      <c r="A171" s="82">
        <v>773</v>
      </c>
      <c r="B171" s="82" t="s">
        <v>339</v>
      </c>
      <c r="C171" s="83">
        <v>182052</v>
      </c>
      <c r="D171" s="83">
        <v>51921</v>
      </c>
      <c r="F171" s="83">
        <v>41937</v>
      </c>
      <c r="G171" s="83">
        <v>11960</v>
      </c>
      <c r="I171" s="83">
        <v>1119244</v>
      </c>
      <c r="J171" s="83">
        <v>319205</v>
      </c>
      <c r="L171" s="83">
        <v>456016</v>
      </c>
      <c r="M171" s="83">
        <v>130054</v>
      </c>
      <c r="O171" s="83">
        <v>327176</v>
      </c>
      <c r="P171" s="83">
        <v>93310</v>
      </c>
      <c r="S171" s="83">
        <v>411</v>
      </c>
      <c r="T171" s="83">
        <v>117</v>
      </c>
      <c r="V171" s="83">
        <v>5386</v>
      </c>
      <c r="W171" s="83">
        <v>1536</v>
      </c>
      <c r="Y171" s="87">
        <f t="shared" si="11"/>
        <v>2132222</v>
      </c>
      <c r="Z171" s="87">
        <f t="shared" si="11"/>
        <v>608103</v>
      </c>
      <c r="AA171" s="93">
        <f t="shared" si="12"/>
        <v>1524119</v>
      </c>
      <c r="AC171" s="83">
        <v>773</v>
      </c>
      <c r="AD171" s="83" t="s">
        <v>339</v>
      </c>
      <c r="AE171" s="83">
        <v>249262</v>
      </c>
      <c r="AG171" s="83">
        <v>773</v>
      </c>
      <c r="AH171" s="83" t="s">
        <v>339</v>
      </c>
      <c r="AI171" s="82">
        <v>205919</v>
      </c>
      <c r="AL171" s="93">
        <f t="shared" si="13"/>
        <v>1567462</v>
      </c>
      <c r="AN171" s="94">
        <v>74831</v>
      </c>
      <c r="AO171" s="93"/>
      <c r="AP171" s="93"/>
      <c r="AQ171" s="93">
        <f t="shared" si="14"/>
        <v>1642293</v>
      </c>
      <c r="AR171" s="93"/>
      <c r="AS171" s="76">
        <v>1840895</v>
      </c>
      <c r="AT171" s="95">
        <f t="shared" si="10"/>
        <v>198602</v>
      </c>
    </row>
    <row r="172" spans="1:46" ht="15">
      <c r="A172" s="82">
        <v>774</v>
      </c>
      <c r="B172" s="82" t="s">
        <v>341</v>
      </c>
      <c r="C172" s="83">
        <v>179629</v>
      </c>
      <c r="D172" s="83">
        <v>29334</v>
      </c>
      <c r="F172" s="83">
        <v>304306</v>
      </c>
      <c r="G172" s="83">
        <v>49694</v>
      </c>
      <c r="I172" s="83">
        <v>820564</v>
      </c>
      <c r="J172" s="83">
        <v>134000</v>
      </c>
      <c r="L172" s="83">
        <v>259928</v>
      </c>
      <c r="M172" s="83">
        <v>42447</v>
      </c>
      <c r="O172" s="83">
        <v>173944</v>
      </c>
      <c r="P172" s="83">
        <v>28405</v>
      </c>
      <c r="S172" s="83">
        <v>411</v>
      </c>
      <c r="T172" s="83">
        <v>67</v>
      </c>
      <c r="V172" s="83">
        <v>2448</v>
      </c>
      <c r="W172" s="83">
        <v>400</v>
      </c>
      <c r="Y172" s="87">
        <f t="shared" si="11"/>
        <v>1741230</v>
      </c>
      <c r="Z172" s="87">
        <f t="shared" si="11"/>
        <v>284347</v>
      </c>
      <c r="AA172" s="93">
        <f t="shared" si="12"/>
        <v>1456883</v>
      </c>
      <c r="AC172" s="83">
        <v>774</v>
      </c>
      <c r="AD172" s="83" t="s">
        <v>341</v>
      </c>
      <c r="AE172" s="83">
        <v>239992</v>
      </c>
      <c r="AG172" s="83">
        <v>774</v>
      </c>
      <c r="AH172" s="83" t="s">
        <v>341</v>
      </c>
      <c r="AI172" s="82">
        <v>213915</v>
      </c>
      <c r="AL172" s="93">
        <f t="shared" si="13"/>
        <v>1482960</v>
      </c>
      <c r="AN172" s="94">
        <v>45715</v>
      </c>
      <c r="AO172" s="93"/>
      <c r="AP172" s="93"/>
      <c r="AQ172" s="93">
        <f t="shared" si="14"/>
        <v>1528675</v>
      </c>
      <c r="AR172" s="93"/>
      <c r="AS172" s="76">
        <v>1528675</v>
      </c>
      <c r="AT172" s="95">
        <f t="shared" si="10"/>
        <v>0</v>
      </c>
    </row>
    <row r="173" spans="1:46" ht="15">
      <c r="A173" s="82">
        <v>776</v>
      </c>
      <c r="B173" s="82" t="s">
        <v>343</v>
      </c>
      <c r="C173" s="83">
        <v>187488</v>
      </c>
      <c r="D173" s="83">
        <v>40439</v>
      </c>
      <c r="F173" s="83">
        <v>207474</v>
      </c>
      <c r="G173" s="83">
        <v>44749</v>
      </c>
      <c r="I173" s="83">
        <v>1707136</v>
      </c>
      <c r="J173" s="83">
        <v>368207</v>
      </c>
      <c r="L173" s="83">
        <v>431031</v>
      </c>
      <c r="M173" s="83">
        <v>92968</v>
      </c>
      <c r="O173" s="83">
        <v>223592</v>
      </c>
      <c r="P173" s="83">
        <v>48226</v>
      </c>
      <c r="S173" s="83">
        <v>1232</v>
      </c>
      <c r="T173" s="83">
        <v>266</v>
      </c>
      <c r="V173" s="83">
        <v>7344</v>
      </c>
      <c r="W173" s="83">
        <v>1584</v>
      </c>
      <c r="Y173" s="87">
        <f t="shared" si="11"/>
        <v>2765297</v>
      </c>
      <c r="Z173" s="87">
        <f t="shared" si="11"/>
        <v>596439</v>
      </c>
      <c r="AA173" s="93">
        <f t="shared" si="12"/>
        <v>2168858</v>
      </c>
      <c r="AC173" s="83">
        <v>776</v>
      </c>
      <c r="AD173" s="83" t="s">
        <v>343</v>
      </c>
      <c r="AE173" s="83">
        <v>359296</v>
      </c>
      <c r="AG173" s="83">
        <v>776</v>
      </c>
      <c r="AH173" s="83" t="s">
        <v>343</v>
      </c>
      <c r="AI173" s="82">
        <v>363331</v>
      </c>
      <c r="AL173" s="93">
        <f t="shared" si="13"/>
        <v>2164823</v>
      </c>
      <c r="AN173" s="94">
        <v>137074</v>
      </c>
      <c r="AO173" s="93"/>
      <c r="AP173" s="94">
        <v>18432</v>
      </c>
      <c r="AQ173" s="93">
        <f t="shared" si="14"/>
        <v>2320329</v>
      </c>
      <c r="AR173" s="93"/>
      <c r="AS173" s="76">
        <v>2898925</v>
      </c>
      <c r="AT173" s="95">
        <f t="shared" si="10"/>
        <v>578596</v>
      </c>
    </row>
    <row r="174" spans="1:46" ht="15">
      <c r="A174" s="82">
        <v>779</v>
      </c>
      <c r="B174" s="82" t="s">
        <v>345</v>
      </c>
      <c r="C174" s="83">
        <v>74299</v>
      </c>
      <c r="D174" s="83">
        <v>11671</v>
      </c>
      <c r="F174" s="83">
        <v>99759</v>
      </c>
      <c r="G174" s="83">
        <v>15670</v>
      </c>
      <c r="I174" s="83">
        <v>740390</v>
      </c>
      <c r="J174" s="83">
        <v>116299</v>
      </c>
      <c r="L174" s="83">
        <v>325541</v>
      </c>
      <c r="M174" s="83">
        <v>51135</v>
      </c>
      <c r="O174" s="83">
        <v>421449</v>
      </c>
      <c r="P174" s="83">
        <v>66200</v>
      </c>
      <c r="S174" s="83">
        <v>0</v>
      </c>
      <c r="T174" s="83">
        <v>0</v>
      </c>
      <c r="V174" s="83">
        <v>10282</v>
      </c>
      <c r="W174" s="83">
        <v>1615</v>
      </c>
      <c r="Y174" s="87">
        <f t="shared" si="11"/>
        <v>1671720</v>
      </c>
      <c r="Z174" s="87">
        <f t="shared" si="11"/>
        <v>262590</v>
      </c>
      <c r="AA174" s="93">
        <f t="shared" si="12"/>
        <v>1409130</v>
      </c>
      <c r="AC174" s="83">
        <v>779</v>
      </c>
      <c r="AD174" s="83" t="s">
        <v>345</v>
      </c>
      <c r="AE174" s="83">
        <v>230197</v>
      </c>
      <c r="AG174" s="83">
        <v>779</v>
      </c>
      <c r="AH174" s="83" t="s">
        <v>345</v>
      </c>
      <c r="AI174" s="82">
        <v>206907</v>
      </c>
      <c r="AL174" s="93">
        <f t="shared" si="13"/>
        <v>1432420</v>
      </c>
      <c r="AN174" s="94">
        <v>27002</v>
      </c>
      <c r="AO174" s="93"/>
      <c r="AP174" s="93"/>
      <c r="AQ174" s="93">
        <f t="shared" si="14"/>
        <v>1459422</v>
      </c>
      <c r="AR174" s="93"/>
      <c r="AS174" s="76">
        <v>1459422</v>
      </c>
      <c r="AT174" s="95">
        <f t="shared" si="10"/>
        <v>0</v>
      </c>
    </row>
    <row r="175" spans="1:46" ht="15">
      <c r="A175" s="82">
        <v>781</v>
      </c>
      <c r="B175" s="82" t="s">
        <v>347</v>
      </c>
      <c r="C175" s="83">
        <v>799842</v>
      </c>
      <c r="D175" s="83">
        <v>245169</v>
      </c>
      <c r="F175" s="83">
        <v>288045</v>
      </c>
      <c r="G175" s="83">
        <v>88292</v>
      </c>
      <c r="I175" s="83">
        <v>2638563</v>
      </c>
      <c r="J175" s="83">
        <v>808778</v>
      </c>
      <c r="L175" s="83">
        <v>671266</v>
      </c>
      <c r="M175" s="83">
        <v>205758</v>
      </c>
      <c r="O175" s="83">
        <v>546993</v>
      </c>
      <c r="P175" s="83">
        <v>167665</v>
      </c>
      <c r="S175" s="83">
        <v>0</v>
      </c>
      <c r="T175" s="83">
        <v>0</v>
      </c>
      <c r="V175" s="83">
        <v>35251</v>
      </c>
      <c r="W175" s="83">
        <v>10805</v>
      </c>
      <c r="Y175" s="87">
        <f t="shared" si="11"/>
        <v>4979960</v>
      </c>
      <c r="Z175" s="87">
        <f t="shared" si="11"/>
        <v>1526467</v>
      </c>
      <c r="AA175" s="93">
        <f t="shared" si="12"/>
        <v>3453493</v>
      </c>
      <c r="AC175" s="83">
        <v>781</v>
      </c>
      <c r="AD175" s="83" t="s">
        <v>347</v>
      </c>
      <c r="AE175" s="83">
        <v>566852</v>
      </c>
      <c r="AG175" s="83">
        <v>781</v>
      </c>
      <c r="AH175" s="83" t="s">
        <v>347</v>
      </c>
      <c r="AI175" s="82">
        <v>560762</v>
      </c>
      <c r="AL175" s="93">
        <f t="shared" si="13"/>
        <v>3459583</v>
      </c>
      <c r="AN175" s="94">
        <v>154075</v>
      </c>
      <c r="AO175" s="93"/>
      <c r="AP175" s="93"/>
      <c r="AQ175" s="93">
        <f t="shared" si="14"/>
        <v>3613658</v>
      </c>
      <c r="AR175" s="93"/>
      <c r="AS175" s="76">
        <v>4248456.91</v>
      </c>
      <c r="AT175" s="95">
        <f t="shared" si="10"/>
        <v>634798.9100000001</v>
      </c>
    </row>
    <row r="176" spans="1:46" ht="15">
      <c r="A176" s="82">
        <v>784</v>
      </c>
      <c r="B176" s="82" t="s">
        <v>349</v>
      </c>
      <c r="C176" s="83">
        <v>180860</v>
      </c>
      <c r="D176" s="83">
        <v>4616</v>
      </c>
      <c r="F176" s="83">
        <v>218703</v>
      </c>
      <c r="G176" s="83">
        <v>5582</v>
      </c>
      <c r="I176" s="83">
        <v>596584</v>
      </c>
      <c r="J176" s="83">
        <v>15226</v>
      </c>
      <c r="L176" s="83">
        <v>135900</v>
      </c>
      <c r="M176" s="83">
        <v>3468</v>
      </c>
      <c r="O176" s="83">
        <v>228432</v>
      </c>
      <c r="P176" s="83">
        <v>5830</v>
      </c>
      <c r="S176" s="83">
        <v>0</v>
      </c>
      <c r="T176" s="83">
        <v>0</v>
      </c>
      <c r="V176" s="83">
        <v>6365</v>
      </c>
      <c r="W176" s="83">
        <v>162</v>
      </c>
      <c r="Y176" s="87">
        <f t="shared" si="11"/>
        <v>1366844</v>
      </c>
      <c r="Z176" s="87">
        <f t="shared" si="11"/>
        <v>34884</v>
      </c>
      <c r="AA176" s="93">
        <f t="shared" si="12"/>
        <v>1331960</v>
      </c>
      <c r="AC176" s="83">
        <v>784</v>
      </c>
      <c r="AD176" s="83" t="s">
        <v>349</v>
      </c>
      <c r="AE176" s="83">
        <v>219707</v>
      </c>
      <c r="AG176" s="83">
        <v>784</v>
      </c>
      <c r="AH176" s="83" t="s">
        <v>349</v>
      </c>
      <c r="AI176" s="82">
        <v>215747</v>
      </c>
      <c r="AL176" s="93">
        <f t="shared" si="13"/>
        <v>1335920</v>
      </c>
      <c r="AN176" s="94">
        <v>12338</v>
      </c>
      <c r="AO176" s="93"/>
      <c r="AP176" s="93"/>
      <c r="AQ176" s="93">
        <f t="shared" si="14"/>
        <v>1348258</v>
      </c>
      <c r="AR176" s="93"/>
      <c r="AS176" s="76">
        <v>1348258</v>
      </c>
      <c r="AT176" s="95">
        <f t="shared" si="10"/>
        <v>0</v>
      </c>
    </row>
    <row r="177" spans="1:46" ht="15">
      <c r="A177" s="82">
        <v>785</v>
      </c>
      <c r="B177" s="82" t="s">
        <v>351</v>
      </c>
      <c r="C177" s="83">
        <v>293587</v>
      </c>
      <c r="D177" s="83">
        <v>49731</v>
      </c>
      <c r="F177" s="83">
        <v>486667</v>
      </c>
      <c r="G177" s="83">
        <v>82437</v>
      </c>
      <c r="I177" s="83">
        <v>2244173</v>
      </c>
      <c r="J177" s="83">
        <v>380141</v>
      </c>
      <c r="L177" s="83">
        <v>529319</v>
      </c>
      <c r="M177" s="83">
        <v>89662</v>
      </c>
      <c r="O177" s="83">
        <v>488015</v>
      </c>
      <c r="P177" s="83">
        <v>82665</v>
      </c>
      <c r="S177" s="83">
        <v>0</v>
      </c>
      <c r="T177" s="83">
        <v>0</v>
      </c>
      <c r="V177" s="83">
        <v>0</v>
      </c>
      <c r="W177" s="83">
        <v>0</v>
      </c>
      <c r="Y177" s="87">
        <f t="shared" si="11"/>
        <v>4041761</v>
      </c>
      <c r="Z177" s="87">
        <f t="shared" si="11"/>
        <v>684636</v>
      </c>
      <c r="AA177" s="93">
        <f t="shared" si="12"/>
        <v>3357125</v>
      </c>
      <c r="AC177" s="83">
        <v>785</v>
      </c>
      <c r="AD177" s="83" t="s">
        <v>351</v>
      </c>
      <c r="AE177" s="83">
        <v>554337</v>
      </c>
      <c r="AG177" s="83">
        <v>785</v>
      </c>
      <c r="AH177" s="83" t="s">
        <v>351</v>
      </c>
      <c r="AI177" s="82">
        <v>496697</v>
      </c>
      <c r="AL177" s="93">
        <f t="shared" si="13"/>
        <v>3414765</v>
      </c>
      <c r="AN177" s="94">
        <v>132589</v>
      </c>
      <c r="AO177" s="93"/>
      <c r="AP177" s="94">
        <v>150000</v>
      </c>
      <c r="AQ177" s="93">
        <f t="shared" si="14"/>
        <v>3697354</v>
      </c>
      <c r="AR177" s="93"/>
      <c r="AS177" s="76">
        <v>3697354</v>
      </c>
      <c r="AT177" s="95">
        <f t="shared" si="10"/>
        <v>0</v>
      </c>
    </row>
    <row r="178" spans="1:46" ht="15">
      <c r="A178" s="82">
        <v>786</v>
      </c>
      <c r="B178" s="82" t="s">
        <v>353</v>
      </c>
      <c r="C178" s="83">
        <v>119581</v>
      </c>
      <c r="D178" s="83">
        <v>9994</v>
      </c>
      <c r="F178" s="83">
        <v>185892</v>
      </c>
      <c r="G178" s="83">
        <v>15535</v>
      </c>
      <c r="I178" s="83">
        <v>739511</v>
      </c>
      <c r="J178" s="83">
        <v>61802</v>
      </c>
      <c r="L178" s="83">
        <v>202157</v>
      </c>
      <c r="M178" s="83">
        <v>16895</v>
      </c>
      <c r="O178" s="83">
        <v>104579</v>
      </c>
      <c r="P178" s="83">
        <v>8740</v>
      </c>
      <c r="S178" s="83">
        <v>0</v>
      </c>
      <c r="T178" s="83">
        <v>0</v>
      </c>
      <c r="V178" s="83">
        <v>12240</v>
      </c>
      <c r="W178" s="83">
        <v>1023</v>
      </c>
      <c r="Y178" s="87">
        <f t="shared" si="11"/>
        <v>1363960</v>
      </c>
      <c r="Z178" s="87">
        <f t="shared" si="11"/>
        <v>113989</v>
      </c>
      <c r="AA178" s="93">
        <f t="shared" si="12"/>
        <v>1249971</v>
      </c>
      <c r="AC178" s="83">
        <v>786</v>
      </c>
      <c r="AD178" s="83" t="s">
        <v>353</v>
      </c>
      <c r="AE178" s="83">
        <v>205198</v>
      </c>
      <c r="AG178" s="83">
        <v>786</v>
      </c>
      <c r="AH178" s="83" t="s">
        <v>353</v>
      </c>
      <c r="AI178" s="82">
        <v>198166</v>
      </c>
      <c r="AL178" s="93">
        <f t="shared" si="13"/>
        <v>1257003</v>
      </c>
      <c r="AN178" s="94">
        <v>16359.86</v>
      </c>
      <c r="AO178" s="93"/>
      <c r="AP178" s="93"/>
      <c r="AQ178" s="93">
        <f t="shared" si="14"/>
        <v>1273362.86</v>
      </c>
      <c r="AR178" s="93"/>
      <c r="AS178" s="76">
        <v>1221008.8599999999</v>
      </c>
      <c r="AT178" s="95">
        <f t="shared" si="10"/>
        <v>-52354.00000000023</v>
      </c>
    </row>
    <row r="179" spans="1:46" ht="15">
      <c r="A179" s="82">
        <v>789</v>
      </c>
      <c r="B179" s="82" t="s">
        <v>355</v>
      </c>
      <c r="C179" s="83">
        <v>0</v>
      </c>
      <c r="D179" s="83">
        <v>0</v>
      </c>
      <c r="F179" s="83">
        <v>142894</v>
      </c>
      <c r="G179" s="83">
        <v>26779</v>
      </c>
      <c r="I179" s="83">
        <v>1142862</v>
      </c>
      <c r="J179" s="83">
        <v>214177</v>
      </c>
      <c r="L179" s="83">
        <v>244216</v>
      </c>
      <c r="M179" s="83">
        <v>45767</v>
      </c>
      <c r="O179" s="83">
        <v>310206</v>
      </c>
      <c r="P179" s="83">
        <v>58134</v>
      </c>
      <c r="S179" s="83">
        <v>0</v>
      </c>
      <c r="T179" s="83">
        <v>0</v>
      </c>
      <c r="V179" s="83">
        <v>4896</v>
      </c>
      <c r="W179" s="83">
        <v>918</v>
      </c>
      <c r="Y179" s="87">
        <f t="shared" si="11"/>
        <v>1845074</v>
      </c>
      <c r="Z179" s="87">
        <f t="shared" si="11"/>
        <v>345775</v>
      </c>
      <c r="AA179" s="93">
        <f t="shared" si="12"/>
        <v>1499299</v>
      </c>
      <c r="AC179" s="83">
        <v>789</v>
      </c>
      <c r="AD179" s="83" t="s">
        <v>355</v>
      </c>
      <c r="AE179" s="83">
        <v>246321</v>
      </c>
      <c r="AG179" s="83">
        <v>789</v>
      </c>
      <c r="AH179" s="83" t="s">
        <v>355</v>
      </c>
      <c r="AI179" s="82">
        <v>262149</v>
      </c>
      <c r="AL179" s="93">
        <f t="shared" si="13"/>
        <v>1483471</v>
      </c>
      <c r="AN179" s="94">
        <v>40101.9</v>
      </c>
      <c r="AO179" s="93"/>
      <c r="AP179" s="93"/>
      <c r="AQ179" s="93">
        <f t="shared" si="14"/>
        <v>1523572.9</v>
      </c>
      <c r="AR179" s="93"/>
      <c r="AS179" s="76">
        <v>1523572.9</v>
      </c>
      <c r="AT179" s="95">
        <f t="shared" si="10"/>
        <v>0</v>
      </c>
    </row>
    <row r="180" spans="1:46" ht="15">
      <c r="A180" s="82">
        <v>791</v>
      </c>
      <c r="B180" s="82" t="s">
        <v>357</v>
      </c>
      <c r="C180" s="83">
        <v>50459</v>
      </c>
      <c r="D180" s="83">
        <v>1853</v>
      </c>
      <c r="F180" s="83">
        <v>10166</v>
      </c>
      <c r="G180" s="83">
        <v>373</v>
      </c>
      <c r="I180" s="83">
        <v>635313</v>
      </c>
      <c r="J180" s="83">
        <v>23336</v>
      </c>
      <c r="L180" s="83">
        <v>265351</v>
      </c>
      <c r="M180" s="83">
        <v>9747</v>
      </c>
      <c r="O180" s="83">
        <v>231752</v>
      </c>
      <c r="P180" s="83">
        <v>8513</v>
      </c>
      <c r="S180" s="83">
        <v>0</v>
      </c>
      <c r="T180" s="83">
        <v>0</v>
      </c>
      <c r="V180" s="83">
        <v>0</v>
      </c>
      <c r="W180" s="83">
        <v>0</v>
      </c>
      <c r="Y180" s="87">
        <f t="shared" si="11"/>
        <v>1193041</v>
      </c>
      <c r="Z180" s="87">
        <f t="shared" si="11"/>
        <v>43822</v>
      </c>
      <c r="AA180" s="93">
        <f t="shared" si="12"/>
        <v>1149219</v>
      </c>
      <c r="AC180" s="83">
        <v>791</v>
      </c>
      <c r="AD180" s="83" t="s">
        <v>357</v>
      </c>
      <c r="AE180" s="83">
        <v>190101</v>
      </c>
      <c r="AG180" s="83">
        <v>791</v>
      </c>
      <c r="AH180" s="83" t="s">
        <v>357</v>
      </c>
      <c r="AI180" s="82">
        <v>186166</v>
      </c>
      <c r="AL180" s="93">
        <f t="shared" si="13"/>
        <v>1153154</v>
      </c>
      <c r="AN180" s="94">
        <v>18890</v>
      </c>
      <c r="AO180" s="93"/>
      <c r="AP180" s="93"/>
      <c r="AQ180" s="93">
        <f t="shared" si="14"/>
        <v>1172044</v>
      </c>
      <c r="AR180" s="93"/>
      <c r="AS180" s="76">
        <v>1172044</v>
      </c>
      <c r="AT180" s="95">
        <f t="shared" si="10"/>
        <v>0</v>
      </c>
    </row>
    <row r="181" spans="1:46" ht="15">
      <c r="A181" s="82">
        <v>792</v>
      </c>
      <c r="B181" s="82" t="s">
        <v>359</v>
      </c>
      <c r="C181" s="83">
        <v>382338</v>
      </c>
      <c r="D181" s="83">
        <v>64737</v>
      </c>
      <c r="F181" s="83">
        <v>442237</v>
      </c>
      <c r="G181" s="83">
        <v>74880</v>
      </c>
      <c r="I181" s="83">
        <v>3173591</v>
      </c>
      <c r="J181" s="83">
        <v>537353</v>
      </c>
      <c r="L181" s="83">
        <v>1325707</v>
      </c>
      <c r="M181" s="83">
        <v>224469</v>
      </c>
      <c r="O181" s="83">
        <v>423724</v>
      </c>
      <c r="P181" s="83">
        <v>71745</v>
      </c>
      <c r="S181" s="83">
        <v>39066</v>
      </c>
      <c r="T181" s="83">
        <v>6615</v>
      </c>
      <c r="V181" s="83">
        <v>19094</v>
      </c>
      <c r="W181" s="83">
        <v>3233</v>
      </c>
      <c r="Y181" s="87">
        <f t="shared" si="11"/>
        <v>5805757</v>
      </c>
      <c r="Z181" s="87">
        <f t="shared" si="11"/>
        <v>983032</v>
      </c>
      <c r="AA181" s="93">
        <f t="shared" si="12"/>
        <v>4822725</v>
      </c>
      <c r="AC181" s="83">
        <v>792</v>
      </c>
      <c r="AD181" s="83" t="s">
        <v>359</v>
      </c>
      <c r="AE181" s="83">
        <v>790994</v>
      </c>
      <c r="AG181" s="83">
        <v>792</v>
      </c>
      <c r="AH181" s="83" t="s">
        <v>359</v>
      </c>
      <c r="AI181" s="82">
        <v>678223</v>
      </c>
      <c r="AL181" s="93">
        <f t="shared" si="13"/>
        <v>4935496</v>
      </c>
      <c r="AN181" s="94">
        <v>275414</v>
      </c>
      <c r="AO181" s="93"/>
      <c r="AP181" s="94">
        <v>31166</v>
      </c>
      <c r="AQ181" s="93">
        <f t="shared" si="14"/>
        <v>5242076</v>
      </c>
      <c r="AR181" s="93"/>
      <c r="AS181" s="76">
        <v>5242076</v>
      </c>
      <c r="AT181" s="95">
        <f t="shared" si="10"/>
        <v>0</v>
      </c>
    </row>
    <row r="182" spans="1:46" ht="15">
      <c r="A182" s="82">
        <v>793</v>
      </c>
      <c r="B182" s="82" t="s">
        <v>361</v>
      </c>
      <c r="C182" s="83">
        <v>110756</v>
      </c>
      <c r="D182" s="83">
        <v>12942</v>
      </c>
      <c r="F182" s="83">
        <v>123608</v>
      </c>
      <c r="G182" s="83">
        <v>14444</v>
      </c>
      <c r="I182" s="83">
        <v>523027</v>
      </c>
      <c r="J182" s="83">
        <v>61116</v>
      </c>
      <c r="L182" s="83">
        <v>44808</v>
      </c>
      <c r="M182" s="83">
        <v>5236</v>
      </c>
      <c r="O182" s="83">
        <v>86932</v>
      </c>
      <c r="P182" s="83">
        <v>10158</v>
      </c>
      <c r="S182" s="83">
        <v>0</v>
      </c>
      <c r="T182" s="83">
        <v>0</v>
      </c>
      <c r="V182" s="83">
        <v>1469</v>
      </c>
      <c r="W182" s="83">
        <v>172</v>
      </c>
      <c r="Y182" s="87">
        <f t="shared" si="11"/>
        <v>890600</v>
      </c>
      <c r="Z182" s="87">
        <f t="shared" si="11"/>
        <v>104068</v>
      </c>
      <c r="AA182" s="93">
        <f t="shared" si="12"/>
        <v>786532</v>
      </c>
      <c r="AC182" s="83">
        <v>793</v>
      </c>
      <c r="AD182" s="83" t="s">
        <v>361</v>
      </c>
      <c r="AE182" s="83">
        <v>129902</v>
      </c>
      <c r="AG182" s="83">
        <v>793</v>
      </c>
      <c r="AH182" s="83" t="s">
        <v>361</v>
      </c>
      <c r="AI182" s="82">
        <v>135908</v>
      </c>
      <c r="AL182" s="93">
        <f t="shared" si="13"/>
        <v>780526</v>
      </c>
      <c r="AN182" s="94">
        <v>29129</v>
      </c>
      <c r="AO182" s="93"/>
      <c r="AP182" s="93"/>
      <c r="AQ182" s="93">
        <f t="shared" si="14"/>
        <v>809655</v>
      </c>
      <c r="AR182" s="93"/>
      <c r="AS182" s="76">
        <v>809655</v>
      </c>
      <c r="AT182" s="95">
        <f t="shared" si="10"/>
        <v>0</v>
      </c>
    </row>
    <row r="183" spans="1:44" ht="15">
      <c r="A183" s="82">
        <v>795</v>
      </c>
      <c r="B183" s="82" t="s">
        <v>825</v>
      </c>
      <c r="C183" s="83">
        <v>8211</v>
      </c>
      <c r="D183" s="83">
        <v>0</v>
      </c>
      <c r="F183" s="83">
        <v>0</v>
      </c>
      <c r="G183" s="83">
        <v>0</v>
      </c>
      <c r="I183" s="83">
        <v>25837</v>
      </c>
      <c r="J183" s="83">
        <v>0</v>
      </c>
      <c r="L183" s="83">
        <v>64754</v>
      </c>
      <c r="M183" s="83">
        <v>0</v>
      </c>
      <c r="O183" s="83">
        <v>0</v>
      </c>
      <c r="P183" s="83">
        <v>0</v>
      </c>
      <c r="S183" s="83">
        <v>0</v>
      </c>
      <c r="T183" s="83">
        <v>0</v>
      </c>
      <c r="V183" s="83">
        <v>0</v>
      </c>
      <c r="W183" s="83">
        <v>0</v>
      </c>
      <c r="Y183" s="87">
        <f t="shared" si="11"/>
        <v>98802</v>
      </c>
      <c r="Z183" s="87">
        <f t="shared" si="11"/>
        <v>0</v>
      </c>
      <c r="AA183" s="93">
        <f t="shared" si="12"/>
        <v>98802</v>
      </c>
      <c r="AC183" s="83">
        <v>795</v>
      </c>
      <c r="AD183" s="83" t="s">
        <v>825</v>
      </c>
      <c r="AE183" s="83">
        <v>16442</v>
      </c>
      <c r="AG183" s="83">
        <v>795</v>
      </c>
      <c r="AH183" s="83" t="s">
        <v>825</v>
      </c>
      <c r="AI183" s="82">
        <v>3622</v>
      </c>
      <c r="AL183" s="93">
        <f t="shared" si="13"/>
        <v>111622</v>
      </c>
      <c r="AO183" s="93"/>
      <c r="AP183" s="93"/>
      <c r="AQ183" s="93"/>
      <c r="AR183" s="93"/>
    </row>
    <row r="184" spans="1:44" ht="15">
      <c r="A184" s="82">
        <v>796</v>
      </c>
      <c r="B184" s="82" t="s">
        <v>826</v>
      </c>
      <c r="C184" s="83">
        <v>6068</v>
      </c>
      <c r="D184" s="83">
        <v>0</v>
      </c>
      <c r="F184" s="83">
        <v>51007</v>
      </c>
      <c r="G184" s="83">
        <v>0</v>
      </c>
      <c r="I184" s="83">
        <v>607875</v>
      </c>
      <c r="J184" s="83">
        <v>0</v>
      </c>
      <c r="L184" s="83">
        <v>1494079</v>
      </c>
      <c r="M184" s="83">
        <v>0</v>
      </c>
      <c r="O184" s="83">
        <v>0</v>
      </c>
      <c r="P184" s="83">
        <v>0</v>
      </c>
      <c r="S184" s="83">
        <v>0</v>
      </c>
      <c r="T184" s="83">
        <v>0</v>
      </c>
      <c r="V184" s="83">
        <v>0</v>
      </c>
      <c r="W184" s="83">
        <v>0</v>
      </c>
      <c r="Y184" s="87">
        <f t="shared" si="11"/>
        <v>2159029</v>
      </c>
      <c r="Z184" s="87">
        <f t="shared" si="11"/>
        <v>0</v>
      </c>
      <c r="AA184" s="93">
        <f t="shared" si="12"/>
        <v>2159029</v>
      </c>
      <c r="AC184" s="83">
        <v>796</v>
      </c>
      <c r="AD184" s="83" t="s">
        <v>826</v>
      </c>
      <c r="AE184" s="83">
        <v>357362</v>
      </c>
      <c r="AG184" s="83">
        <v>796</v>
      </c>
      <c r="AH184" s="83" t="s">
        <v>826</v>
      </c>
      <c r="AI184" s="82">
        <v>100226</v>
      </c>
      <c r="AL184" s="93">
        <f t="shared" si="13"/>
        <v>2416165</v>
      </c>
      <c r="AO184" s="93"/>
      <c r="AP184" s="93"/>
      <c r="AQ184" s="93"/>
      <c r="AR184" s="93"/>
    </row>
    <row r="185" spans="1:44" ht="15">
      <c r="A185" s="82">
        <v>798</v>
      </c>
      <c r="B185" s="82" t="s">
        <v>827</v>
      </c>
      <c r="C185" s="83">
        <v>199912</v>
      </c>
      <c r="D185" s="83">
        <v>0</v>
      </c>
      <c r="F185" s="83">
        <v>17859</v>
      </c>
      <c r="G185" s="83">
        <v>0</v>
      </c>
      <c r="I185" s="83">
        <v>337293</v>
      </c>
      <c r="J185" s="83">
        <v>0</v>
      </c>
      <c r="L185" s="83">
        <v>0</v>
      </c>
      <c r="M185" s="83">
        <v>0</v>
      </c>
      <c r="O185" s="83">
        <v>0</v>
      </c>
      <c r="P185" s="83">
        <v>0</v>
      </c>
      <c r="S185" s="83">
        <v>0</v>
      </c>
      <c r="T185" s="83">
        <v>0</v>
      </c>
      <c r="V185" s="83">
        <v>0</v>
      </c>
      <c r="W185" s="83">
        <v>0</v>
      </c>
      <c r="Y185" s="87">
        <f t="shared" si="11"/>
        <v>555064</v>
      </c>
      <c r="Z185" s="87">
        <f t="shared" si="11"/>
        <v>0</v>
      </c>
      <c r="AA185" s="93">
        <f t="shared" si="12"/>
        <v>555064</v>
      </c>
      <c r="AC185" s="83">
        <v>798</v>
      </c>
      <c r="AD185" s="83" t="s">
        <v>827</v>
      </c>
      <c r="AE185" s="83">
        <v>92075</v>
      </c>
      <c r="AG185" s="83">
        <v>798</v>
      </c>
      <c r="AH185" s="83" t="s">
        <v>827</v>
      </c>
      <c r="AI185" s="82">
        <v>113587</v>
      </c>
      <c r="AL185" s="93">
        <f t="shared" si="13"/>
        <v>533552</v>
      </c>
      <c r="AO185" s="93"/>
      <c r="AP185" s="93"/>
      <c r="AQ185" s="93"/>
      <c r="AR185" s="93"/>
    </row>
    <row r="186" spans="19:44" ht="15">
      <c r="S186" s="83"/>
      <c r="T186" s="83"/>
      <c r="V186" s="83"/>
      <c r="W186" s="83"/>
      <c r="AA186" s="93"/>
      <c r="AC186" s="83"/>
      <c r="AD186" s="83"/>
      <c r="AE186" s="83"/>
      <c r="AG186" s="83"/>
      <c r="AH186" s="83"/>
      <c r="AL186" s="93"/>
      <c r="AN186" s="94">
        <v>210708</v>
      </c>
      <c r="AO186" s="93"/>
      <c r="AP186" s="93"/>
      <c r="AQ186" s="93"/>
      <c r="AR186" s="93"/>
    </row>
    <row r="187" spans="19:44" ht="15">
      <c r="S187" s="83"/>
      <c r="T187" s="83"/>
      <c r="V187" s="83"/>
      <c r="W187" s="83"/>
      <c r="AA187" s="93"/>
      <c r="AC187" s="83"/>
      <c r="AD187" s="83"/>
      <c r="AE187" s="83"/>
      <c r="AG187" s="83"/>
      <c r="AH187" s="83"/>
      <c r="AL187" s="93"/>
      <c r="AN187" s="94">
        <v>2615</v>
      </c>
      <c r="AO187" s="93"/>
      <c r="AP187" s="93"/>
      <c r="AQ187" s="93"/>
      <c r="AR187" s="93"/>
    </row>
    <row r="188" spans="19:44" ht="15">
      <c r="S188" s="83"/>
      <c r="T188" s="83"/>
      <c r="V188" s="83"/>
      <c r="W188" s="83"/>
      <c r="AA188" s="93"/>
      <c r="AC188" s="83"/>
      <c r="AD188" s="83"/>
      <c r="AE188" s="83"/>
      <c r="AG188" s="83"/>
      <c r="AH188" s="83"/>
      <c r="AL188" s="93"/>
      <c r="AN188" s="94">
        <v>2396.53</v>
      </c>
      <c r="AO188" s="93"/>
      <c r="AP188" s="93"/>
      <c r="AQ188" s="93"/>
      <c r="AR188" s="93"/>
    </row>
    <row r="189" spans="3:46" ht="15">
      <c r="C189" s="87">
        <f aca="true" t="shared" si="15" ref="C189:R189">SUM(C3:C185)</f>
        <v>135053356</v>
      </c>
      <c r="D189" s="87">
        <f t="shared" si="15"/>
        <v>29095536</v>
      </c>
      <c r="E189" s="87">
        <f t="shared" si="15"/>
        <v>0</v>
      </c>
      <c r="F189" s="87">
        <f t="shared" si="15"/>
        <v>100186144</v>
      </c>
      <c r="G189" s="87">
        <f t="shared" si="15"/>
        <v>18486357</v>
      </c>
      <c r="H189" s="87">
        <f t="shared" si="15"/>
        <v>0</v>
      </c>
      <c r="I189" s="87">
        <f t="shared" si="15"/>
        <v>636662594</v>
      </c>
      <c r="J189" s="87">
        <f t="shared" si="15"/>
        <v>123404876</v>
      </c>
      <c r="K189" s="87">
        <f t="shared" si="15"/>
        <v>0</v>
      </c>
      <c r="L189" s="87">
        <f t="shared" si="15"/>
        <v>175427218</v>
      </c>
      <c r="M189" s="87">
        <f t="shared" si="15"/>
        <v>31491757</v>
      </c>
      <c r="N189" s="87">
        <f t="shared" si="15"/>
        <v>0</v>
      </c>
      <c r="O189" s="87">
        <f t="shared" si="15"/>
        <v>89252442</v>
      </c>
      <c r="P189" s="87">
        <f t="shared" si="15"/>
        <v>15469769</v>
      </c>
      <c r="Q189" s="87">
        <f t="shared" si="15"/>
        <v>0</v>
      </c>
      <c r="R189" s="90">
        <f t="shared" si="15"/>
        <v>0</v>
      </c>
      <c r="S189" s="96">
        <f>SUM(S3:S185)</f>
        <v>1171454</v>
      </c>
      <c r="T189" s="96">
        <f>SUM(T3:T185)</f>
        <v>223962</v>
      </c>
      <c r="U189" s="96">
        <f>SUM(U3:U185)</f>
        <v>0</v>
      </c>
      <c r="V189" s="96">
        <f>SUM(V3:V185)</f>
        <v>4477850</v>
      </c>
      <c r="W189" s="96">
        <f>SUM(W3:W185)</f>
        <v>878609</v>
      </c>
      <c r="X189" s="90"/>
      <c r="Y189" s="87">
        <f>SUM(Y3:Y185)</f>
        <v>1142231058</v>
      </c>
      <c r="Z189" s="87">
        <f>SUM(Z3:Z185)</f>
        <v>219050866</v>
      </c>
      <c r="AA189" s="87">
        <f>SUM(AA3:AA185)</f>
        <v>923180192</v>
      </c>
      <c r="AE189" s="87">
        <v>152093159</v>
      </c>
      <c r="AI189" s="87">
        <f>SUM(AI3:AI185)</f>
        <v>140332496</v>
      </c>
      <c r="AL189" s="87">
        <f>SUM(AL3:AL185)</f>
        <v>934931283</v>
      </c>
      <c r="AN189" s="94">
        <v>19769.38</v>
      </c>
      <c r="AO189" s="87">
        <f>SUM(AO3:AO185)</f>
        <v>1437411</v>
      </c>
      <c r="AP189" s="87">
        <f>SUM(AP3:AP185)</f>
        <v>1093395.67</v>
      </c>
      <c r="AQ189" s="87">
        <f>SUM(AQ3:AQ185)</f>
        <v>961397818.0799998</v>
      </c>
      <c r="AR189" s="87"/>
      <c r="AS189" s="87">
        <f>SUM(AS3:AS185)</f>
        <v>905529469.9300001</v>
      </c>
      <c r="AT189" s="87">
        <f>SUM(AT3:AT185)</f>
        <v>-55868348.150000006</v>
      </c>
    </row>
    <row r="190" spans="40:46" ht="15">
      <c r="AN190" s="94">
        <f>SUM(AN3:AN189)</f>
        <v>27232556.320000008</v>
      </c>
      <c r="AQ190" s="93"/>
      <c r="AT190" s="95"/>
    </row>
    <row r="191" ht="15">
      <c r="AT191" s="95"/>
    </row>
    <row r="192" ht="15">
      <c r="AT192" s="95"/>
    </row>
    <row r="193" ht="15">
      <c r="AT193" s="95"/>
    </row>
  </sheetData>
  <sheetProtection/>
  <mergeCells count="1">
    <mergeCell ref="AC1:A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87"/>
  <sheetViews>
    <sheetView zoomScalePageLayoutView="0" workbookViewId="0" topLeftCell="A1">
      <pane xSplit="2" ySplit="2" topLeftCell="AM6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71" sqref="AO71"/>
    </sheetView>
  </sheetViews>
  <sheetFormatPr defaultColWidth="9.140625" defaultRowHeight="12.75"/>
  <cols>
    <col min="1" max="1" width="9.140625" style="82" customWidth="1"/>
    <col min="2" max="2" width="18.140625" style="82" customWidth="1"/>
    <col min="3" max="3" width="14.28125" style="83" customWidth="1"/>
    <col min="4" max="4" width="13.28125" style="83" customWidth="1"/>
    <col min="5" max="5" width="3.28125" style="84" customWidth="1"/>
    <col min="6" max="7" width="13.28125" style="102" customWidth="1"/>
    <col min="8" max="8" width="3.421875" style="84" customWidth="1"/>
    <col min="9" max="10" width="14.28125" style="83" customWidth="1"/>
    <col min="11" max="11" width="4.00390625" style="84" customWidth="1"/>
    <col min="12" max="12" width="14.28125" style="83" customWidth="1"/>
    <col min="13" max="13" width="13.28125" style="83" customWidth="1"/>
    <col min="14" max="14" width="4.140625" style="84" customWidth="1"/>
    <col min="15" max="16" width="13.28125" style="83" customWidth="1"/>
    <col min="17" max="17" width="3.28125" style="84" customWidth="1"/>
    <col min="18" max="18" width="11.421875" style="83" customWidth="1"/>
    <col min="19" max="19" width="9.28125" style="83" customWidth="1"/>
    <col min="20" max="20" width="4.00390625" style="84" customWidth="1"/>
    <col min="21" max="22" width="14.421875" style="83" customWidth="1"/>
    <col min="23" max="23" width="3.421875" style="86" customWidth="1"/>
    <col min="24" max="24" width="16.28125" style="87" customWidth="1"/>
    <col min="25" max="25" width="17.8515625" style="87" customWidth="1"/>
    <col min="26" max="26" width="12.57421875" style="82" bestFit="1" customWidth="1"/>
    <col min="27" max="28" width="9.140625" style="82" customWidth="1"/>
    <col min="29" max="29" width="27.140625" style="82" bestFit="1" customWidth="1"/>
    <col min="30" max="30" width="12.57421875" style="82" bestFit="1" customWidth="1"/>
    <col min="31" max="33" width="9.140625" style="82" customWidth="1"/>
    <col min="34" max="34" width="12.57421875" style="82" bestFit="1" customWidth="1"/>
    <col min="35" max="35" width="9.140625" style="82" customWidth="1"/>
    <col min="36" max="36" width="12.57421875" style="82" bestFit="1" customWidth="1"/>
    <col min="37" max="37" width="12.57421875" style="82" customWidth="1"/>
    <col min="38" max="38" width="13.421875" style="82" bestFit="1" customWidth="1"/>
    <col min="39" max="40" width="12.57421875" style="82" customWidth="1"/>
    <col min="41" max="41" width="15.421875" style="82" bestFit="1" customWidth="1"/>
    <col min="42" max="42" width="12.57421875" style="82" customWidth="1"/>
    <col min="43" max="45" width="9.140625" style="82" customWidth="1"/>
    <col min="46" max="46" width="12.57421875" style="82" bestFit="1" customWidth="1"/>
    <col min="47" max="47" width="9.140625" style="82" customWidth="1"/>
    <col min="48" max="48" width="12.28125" style="82" bestFit="1" customWidth="1"/>
    <col min="49" max="49" width="9.140625" style="82" customWidth="1"/>
    <col min="50" max="51" width="15.421875" style="82" bestFit="1" customWidth="1"/>
    <col min="52" max="16384" width="9.140625" style="82" customWidth="1"/>
  </cols>
  <sheetData>
    <row r="1" spans="1:32" s="81" customFormat="1" ht="21">
      <c r="A1" s="81" t="s">
        <v>828</v>
      </c>
      <c r="C1" s="97"/>
      <c r="D1" s="97"/>
      <c r="E1" s="98"/>
      <c r="F1" s="99"/>
      <c r="G1" s="99"/>
      <c r="H1" s="98"/>
      <c r="I1" s="97"/>
      <c r="J1" s="97"/>
      <c r="K1" s="98"/>
      <c r="L1" s="97"/>
      <c r="M1" s="97"/>
      <c r="N1" s="98"/>
      <c r="O1" s="97"/>
      <c r="P1" s="97"/>
      <c r="Q1" s="98"/>
      <c r="R1" s="97"/>
      <c r="S1" s="97"/>
      <c r="T1" s="98"/>
      <c r="U1" s="97"/>
      <c r="V1" s="97"/>
      <c r="W1" s="100"/>
      <c r="X1" s="97"/>
      <c r="Y1" s="97"/>
      <c r="AB1" s="88">
        <v>2009</v>
      </c>
      <c r="AF1" s="88">
        <v>2008</v>
      </c>
    </row>
    <row r="2" spans="1:48" s="88" customFormat="1" ht="45">
      <c r="A2" s="88" t="s">
        <v>799</v>
      </c>
      <c r="B2" s="88" t="s">
        <v>800</v>
      </c>
      <c r="C2" s="87" t="s">
        <v>829</v>
      </c>
      <c r="D2" s="87" t="s">
        <v>830</v>
      </c>
      <c r="E2" s="89"/>
      <c r="F2" s="101" t="s">
        <v>803</v>
      </c>
      <c r="G2" s="101" t="s">
        <v>804</v>
      </c>
      <c r="H2" s="89"/>
      <c r="I2" s="87" t="s">
        <v>805</v>
      </c>
      <c r="J2" s="87" t="s">
        <v>806</v>
      </c>
      <c r="K2" s="89"/>
      <c r="L2" s="87" t="s">
        <v>807</v>
      </c>
      <c r="M2" s="87" t="s">
        <v>831</v>
      </c>
      <c r="N2" s="89"/>
      <c r="O2" s="87" t="s">
        <v>809</v>
      </c>
      <c r="P2" s="87" t="s">
        <v>810</v>
      </c>
      <c r="Q2" s="89"/>
      <c r="R2" s="87" t="s">
        <v>811</v>
      </c>
      <c r="S2" s="87" t="s">
        <v>812</v>
      </c>
      <c r="T2" s="89"/>
      <c r="U2" s="87" t="s">
        <v>813</v>
      </c>
      <c r="V2" s="87" t="s">
        <v>814</v>
      </c>
      <c r="W2" s="90"/>
      <c r="X2" s="87" t="s">
        <v>815</v>
      </c>
      <c r="Y2" s="87" t="s">
        <v>816</v>
      </c>
      <c r="Z2" s="88" t="s">
        <v>817</v>
      </c>
      <c r="AB2" s="87" t="s">
        <v>799</v>
      </c>
      <c r="AC2" s="87" t="s">
        <v>800</v>
      </c>
      <c r="AD2" s="82" t="s">
        <v>817</v>
      </c>
      <c r="AF2" s="87" t="s">
        <v>799</v>
      </c>
      <c r="AG2" s="87" t="s">
        <v>800</v>
      </c>
      <c r="AH2" s="88" t="s">
        <v>817</v>
      </c>
      <c r="AJ2" s="91" t="s">
        <v>1041</v>
      </c>
      <c r="AK2" s="91" t="s">
        <v>1040</v>
      </c>
      <c r="AL2" s="91" t="s">
        <v>819</v>
      </c>
      <c r="AM2" s="92" t="s">
        <v>820</v>
      </c>
      <c r="AN2" s="92" t="s">
        <v>821</v>
      </c>
      <c r="AO2" s="92" t="s">
        <v>822</v>
      </c>
      <c r="AT2" s="88" t="s">
        <v>823</v>
      </c>
      <c r="AV2" s="88" t="s">
        <v>832</v>
      </c>
    </row>
    <row r="3" spans="1:51" ht="15.75">
      <c r="A3" s="82">
        <v>601</v>
      </c>
      <c r="B3" s="82" t="s">
        <v>3</v>
      </c>
      <c r="C3" s="83">
        <v>116626</v>
      </c>
      <c r="D3" s="83">
        <v>19896</v>
      </c>
      <c r="F3" s="102">
        <v>302036</v>
      </c>
      <c r="G3" s="102">
        <v>51526</v>
      </c>
      <c r="I3" s="83">
        <v>1651711</v>
      </c>
      <c r="J3" s="83">
        <v>281777</v>
      </c>
      <c r="L3" s="83">
        <v>700849</v>
      </c>
      <c r="M3" s="83">
        <v>119563</v>
      </c>
      <c r="O3" s="83">
        <v>331651</v>
      </c>
      <c r="P3" s="83">
        <v>56579</v>
      </c>
      <c r="R3" s="83">
        <v>2580</v>
      </c>
      <c r="S3" s="83">
        <v>440</v>
      </c>
      <c r="U3" s="83">
        <v>9823</v>
      </c>
      <c r="V3" s="83">
        <v>1676</v>
      </c>
      <c r="X3" s="87">
        <f>+C3+F3+I3+L3+O3+R3+U3</f>
        <v>3115276</v>
      </c>
      <c r="Y3" s="87">
        <f>+D3+G3+J3+M3+P3+S3+V3</f>
        <v>531457</v>
      </c>
      <c r="Z3" s="93">
        <f>+X3-Y3</f>
        <v>2583819</v>
      </c>
      <c r="AB3" s="83">
        <v>601</v>
      </c>
      <c r="AC3" s="83" t="s">
        <v>3</v>
      </c>
      <c r="AD3" s="82">
        <v>427152</v>
      </c>
      <c r="AF3" s="83">
        <v>601</v>
      </c>
      <c r="AG3" s="83" t="s">
        <v>3</v>
      </c>
      <c r="AH3" s="82">
        <v>443332</v>
      </c>
      <c r="AJ3" s="93">
        <f>+Z3+AD3-AH3</f>
        <v>2567639</v>
      </c>
      <c r="AK3" s="93">
        <v>23116</v>
      </c>
      <c r="AL3" s="94">
        <v>83391</v>
      </c>
      <c r="AM3" s="93"/>
      <c r="AN3" s="93"/>
      <c r="AO3" s="93">
        <f>SUM(AJ3:AN3)</f>
        <v>2674146</v>
      </c>
      <c r="AP3" s="94"/>
      <c r="AR3" s="36" t="s">
        <v>2</v>
      </c>
      <c r="AS3" s="37" t="s">
        <v>3</v>
      </c>
      <c r="AT3" s="82">
        <v>2674146</v>
      </c>
      <c r="AV3" s="93">
        <f>+AT3-AO3</f>
        <v>0</v>
      </c>
      <c r="AX3" s="82">
        <v>2651030</v>
      </c>
      <c r="AY3" s="94">
        <f>+AX3-AO3</f>
        <v>-23116</v>
      </c>
    </row>
    <row r="4" spans="1:51" ht="15.75">
      <c r="A4" s="82">
        <v>602</v>
      </c>
      <c r="B4" s="82" t="s">
        <v>5</v>
      </c>
      <c r="C4" s="83">
        <v>8187</v>
      </c>
      <c r="D4" s="83">
        <v>584</v>
      </c>
      <c r="F4" s="102">
        <v>98905</v>
      </c>
      <c r="G4" s="102">
        <v>7055</v>
      </c>
      <c r="I4" s="83">
        <v>553777</v>
      </c>
      <c r="J4" s="83">
        <v>39503</v>
      </c>
      <c r="L4" s="83">
        <v>408850</v>
      </c>
      <c r="M4" s="83">
        <v>29165</v>
      </c>
      <c r="O4" s="83">
        <v>459776</v>
      </c>
      <c r="P4" s="83">
        <v>32798</v>
      </c>
      <c r="R4" s="83">
        <v>0</v>
      </c>
      <c r="S4" s="83">
        <v>0</v>
      </c>
      <c r="U4" s="83">
        <v>3274</v>
      </c>
      <c r="V4" s="83">
        <v>234</v>
      </c>
      <c r="X4" s="87">
        <f aca="true" t="shared" si="0" ref="X4:Y67">+C4+F4+I4+L4+O4+R4+U4</f>
        <v>1532769</v>
      </c>
      <c r="Y4" s="87">
        <f t="shared" si="0"/>
        <v>109339</v>
      </c>
      <c r="Z4" s="93">
        <f aca="true" t="shared" si="1" ref="Z4:Z67">+X4-Y4</f>
        <v>1423430</v>
      </c>
      <c r="AB4" s="83">
        <v>602</v>
      </c>
      <c r="AC4" s="83" t="s">
        <v>5</v>
      </c>
      <c r="AD4" s="82">
        <v>234938</v>
      </c>
      <c r="AF4" s="83">
        <v>602</v>
      </c>
      <c r="AG4" s="83" t="s">
        <v>5</v>
      </c>
      <c r="AH4" s="82">
        <v>213744</v>
      </c>
      <c r="AJ4" s="93">
        <f aca="true" t="shared" si="2" ref="AJ4:AJ67">+Z4+AD4-AH4</f>
        <v>1444624</v>
      </c>
      <c r="AK4" s="93"/>
      <c r="AL4" s="94">
        <v>48583</v>
      </c>
      <c r="AM4" s="93"/>
      <c r="AN4" s="93"/>
      <c r="AO4" s="93">
        <f aca="true" t="shared" si="3" ref="AO4:AO67">SUM(AJ4:AN4)</f>
        <v>1493207</v>
      </c>
      <c r="AP4" s="94"/>
      <c r="AR4" s="36" t="s">
        <v>4</v>
      </c>
      <c r="AS4" s="37" t="s">
        <v>5</v>
      </c>
      <c r="AT4" s="82">
        <v>1493207</v>
      </c>
      <c r="AV4" s="93">
        <f aca="true" t="shared" si="4" ref="AV4:AV67">+AT4-AO4</f>
        <v>0</v>
      </c>
      <c r="AX4" s="82">
        <v>1493207</v>
      </c>
      <c r="AY4" s="94">
        <f aca="true" t="shared" si="5" ref="AY4:AY67">+AX4-AO4</f>
        <v>0</v>
      </c>
    </row>
    <row r="5" spans="1:51" ht="15.75">
      <c r="A5" s="82">
        <v>603</v>
      </c>
      <c r="B5" s="82" t="s">
        <v>7</v>
      </c>
      <c r="C5" s="83">
        <v>17132</v>
      </c>
      <c r="D5" s="83">
        <v>1661</v>
      </c>
      <c r="F5" s="102">
        <v>134648</v>
      </c>
      <c r="G5" s="102">
        <v>13056</v>
      </c>
      <c r="I5" s="83">
        <v>849548</v>
      </c>
      <c r="J5" s="83">
        <v>82378</v>
      </c>
      <c r="L5" s="83">
        <v>450544</v>
      </c>
      <c r="M5" s="83">
        <v>43688</v>
      </c>
      <c r="O5" s="83">
        <v>270926</v>
      </c>
      <c r="P5" s="83">
        <v>26271</v>
      </c>
      <c r="R5" s="83">
        <v>0</v>
      </c>
      <c r="S5" s="83">
        <v>0</v>
      </c>
      <c r="U5" s="83">
        <v>6081</v>
      </c>
      <c r="V5" s="83">
        <v>590</v>
      </c>
      <c r="X5" s="87">
        <f t="shared" si="0"/>
        <v>1728879</v>
      </c>
      <c r="Y5" s="87">
        <f t="shared" si="0"/>
        <v>167644</v>
      </c>
      <c r="Z5" s="93">
        <f t="shared" si="1"/>
        <v>1561235</v>
      </c>
      <c r="AB5" s="83">
        <v>603</v>
      </c>
      <c r="AC5" s="83" t="s">
        <v>7</v>
      </c>
      <c r="AD5" s="82">
        <v>258354</v>
      </c>
      <c r="AF5" s="83">
        <v>603</v>
      </c>
      <c r="AG5" s="83" t="s">
        <v>7</v>
      </c>
      <c r="AH5" s="82">
        <v>268732</v>
      </c>
      <c r="AJ5" s="93">
        <f t="shared" si="2"/>
        <v>1550857</v>
      </c>
      <c r="AK5" s="93"/>
      <c r="AL5" s="94">
        <v>45618</v>
      </c>
      <c r="AM5" s="93"/>
      <c r="AN5" s="93"/>
      <c r="AO5" s="93">
        <f t="shared" si="3"/>
        <v>1596475</v>
      </c>
      <c r="AP5" s="94"/>
      <c r="AR5" s="36" t="s">
        <v>6</v>
      </c>
      <c r="AS5" s="37" t="s">
        <v>7</v>
      </c>
      <c r="AT5" s="82">
        <v>1596475</v>
      </c>
      <c r="AV5" s="93">
        <f t="shared" si="4"/>
        <v>0</v>
      </c>
      <c r="AX5" s="82">
        <v>1596475</v>
      </c>
      <c r="AY5" s="94">
        <f t="shared" si="5"/>
        <v>0</v>
      </c>
    </row>
    <row r="6" spans="1:51" ht="15.75">
      <c r="A6" s="82">
        <v>604</v>
      </c>
      <c r="B6" s="82" t="s">
        <v>9</v>
      </c>
      <c r="C6" s="83">
        <v>52487</v>
      </c>
      <c r="D6" s="83">
        <v>11938</v>
      </c>
      <c r="F6" s="102">
        <v>126974</v>
      </c>
      <c r="G6" s="102">
        <v>28880</v>
      </c>
      <c r="I6" s="83">
        <v>192851</v>
      </c>
      <c r="J6" s="83">
        <v>43864</v>
      </c>
      <c r="L6" s="83">
        <v>92040</v>
      </c>
      <c r="M6" s="83">
        <v>20935</v>
      </c>
      <c r="O6" s="83">
        <v>26764</v>
      </c>
      <c r="P6" s="83">
        <v>6087</v>
      </c>
      <c r="R6" s="83">
        <v>0</v>
      </c>
      <c r="S6" s="83">
        <v>0</v>
      </c>
      <c r="U6" s="83">
        <v>2807</v>
      </c>
      <c r="V6" s="83">
        <v>638</v>
      </c>
      <c r="X6" s="87">
        <f t="shared" si="0"/>
        <v>493923</v>
      </c>
      <c r="Y6" s="87">
        <f t="shared" si="0"/>
        <v>112342</v>
      </c>
      <c r="Z6" s="93">
        <f t="shared" si="1"/>
        <v>381581</v>
      </c>
      <c r="AB6" s="83">
        <v>604</v>
      </c>
      <c r="AC6" s="83" t="s">
        <v>9</v>
      </c>
      <c r="AD6" s="82">
        <v>60981</v>
      </c>
      <c r="AF6" s="83">
        <v>604</v>
      </c>
      <c r="AG6" s="83" t="s">
        <v>9</v>
      </c>
      <c r="AH6" s="82">
        <v>73198</v>
      </c>
      <c r="AJ6" s="93">
        <f t="shared" si="2"/>
        <v>369364</v>
      </c>
      <c r="AK6" s="93"/>
      <c r="AL6" s="94">
        <v>26161</v>
      </c>
      <c r="AM6" s="93"/>
      <c r="AN6" s="93"/>
      <c r="AO6" s="93">
        <f t="shared" si="3"/>
        <v>395525</v>
      </c>
      <c r="AP6" s="94"/>
      <c r="AR6" s="36" t="s">
        <v>8</v>
      </c>
      <c r="AS6" s="37" t="s">
        <v>9</v>
      </c>
      <c r="AT6" s="82">
        <v>395525</v>
      </c>
      <c r="AV6" s="93">
        <f t="shared" si="4"/>
        <v>0</v>
      </c>
      <c r="AX6" s="82">
        <v>395525</v>
      </c>
      <c r="AY6" s="94">
        <f t="shared" si="5"/>
        <v>0</v>
      </c>
    </row>
    <row r="7" spans="1:51" ht="15.75">
      <c r="A7" s="82">
        <v>605</v>
      </c>
      <c r="B7" s="82" t="s">
        <v>11</v>
      </c>
      <c r="C7" s="83">
        <v>811427</v>
      </c>
      <c r="D7" s="83">
        <v>143990</v>
      </c>
      <c r="F7" s="102">
        <v>666551</v>
      </c>
      <c r="G7" s="102">
        <v>118281</v>
      </c>
      <c r="I7" s="83">
        <v>3139928</v>
      </c>
      <c r="J7" s="83">
        <v>557188</v>
      </c>
      <c r="L7" s="83">
        <v>511867</v>
      </c>
      <c r="M7" s="83">
        <v>90832</v>
      </c>
      <c r="O7" s="83">
        <v>58014</v>
      </c>
      <c r="P7" s="83">
        <v>10295</v>
      </c>
      <c r="R7" s="83">
        <v>234</v>
      </c>
      <c r="S7" s="83">
        <v>42</v>
      </c>
      <c r="U7" s="83">
        <v>23856</v>
      </c>
      <c r="V7" s="83">
        <v>4233</v>
      </c>
      <c r="X7" s="87">
        <f t="shared" si="0"/>
        <v>5211877</v>
      </c>
      <c r="Y7" s="87">
        <f t="shared" si="0"/>
        <v>924861</v>
      </c>
      <c r="Z7" s="93">
        <f t="shared" si="1"/>
        <v>4287016</v>
      </c>
      <c r="AB7" s="83">
        <v>605</v>
      </c>
      <c r="AC7" s="83" t="s">
        <v>11</v>
      </c>
      <c r="AD7" s="82">
        <v>711311</v>
      </c>
      <c r="AF7" s="83">
        <v>605</v>
      </c>
      <c r="AG7" s="83" t="s">
        <v>11</v>
      </c>
      <c r="AH7" s="82">
        <v>812835</v>
      </c>
      <c r="AJ7" s="93">
        <f t="shared" si="2"/>
        <v>4185492</v>
      </c>
      <c r="AK7" s="93">
        <v>25574</v>
      </c>
      <c r="AL7" s="94">
        <v>116348</v>
      </c>
      <c r="AM7" s="93"/>
      <c r="AN7" s="93"/>
      <c r="AO7" s="93">
        <f t="shared" si="3"/>
        <v>4327414</v>
      </c>
      <c r="AR7" s="36" t="s">
        <v>10</v>
      </c>
      <c r="AS7" s="37" t="s">
        <v>11</v>
      </c>
      <c r="AT7" s="82">
        <v>4318596.67</v>
      </c>
      <c r="AV7" s="93">
        <f t="shared" si="4"/>
        <v>-8817.330000000075</v>
      </c>
      <c r="AX7" s="82">
        <v>4301840</v>
      </c>
      <c r="AY7" s="94">
        <f t="shared" si="5"/>
        <v>-25574</v>
      </c>
    </row>
    <row r="8" spans="1:51" ht="15.75">
      <c r="A8" s="82">
        <v>606</v>
      </c>
      <c r="B8" s="82" t="s">
        <v>13</v>
      </c>
      <c r="C8" s="83">
        <v>362119</v>
      </c>
      <c r="D8" s="83">
        <v>67390</v>
      </c>
      <c r="F8" s="102">
        <v>482378</v>
      </c>
      <c r="G8" s="102">
        <v>89770</v>
      </c>
      <c r="I8" s="83">
        <v>1742568</v>
      </c>
      <c r="J8" s="83">
        <v>324291</v>
      </c>
      <c r="L8" s="83">
        <v>217957</v>
      </c>
      <c r="M8" s="83">
        <v>40562</v>
      </c>
      <c r="O8" s="83">
        <v>246964</v>
      </c>
      <c r="P8" s="83">
        <v>45960</v>
      </c>
      <c r="R8" s="83">
        <v>0</v>
      </c>
      <c r="S8" s="83">
        <v>0</v>
      </c>
      <c r="U8" s="83">
        <v>27598</v>
      </c>
      <c r="V8" s="83">
        <v>5136</v>
      </c>
      <c r="X8" s="87">
        <f t="shared" si="0"/>
        <v>3079584</v>
      </c>
      <c r="Y8" s="87">
        <f t="shared" si="0"/>
        <v>573109</v>
      </c>
      <c r="Z8" s="93">
        <f t="shared" si="1"/>
        <v>2506475</v>
      </c>
      <c r="AB8" s="83">
        <v>606</v>
      </c>
      <c r="AC8" s="83" t="s">
        <v>13</v>
      </c>
      <c r="AD8" s="82">
        <v>412419</v>
      </c>
      <c r="AF8" s="83">
        <v>606</v>
      </c>
      <c r="AG8" s="83" t="s">
        <v>13</v>
      </c>
      <c r="AH8" s="82">
        <v>421304</v>
      </c>
      <c r="AJ8" s="93">
        <f t="shared" si="2"/>
        <v>2497590</v>
      </c>
      <c r="AK8" s="93"/>
      <c r="AL8" s="94">
        <v>74410</v>
      </c>
      <c r="AM8" s="93"/>
      <c r="AN8" s="93"/>
      <c r="AO8" s="93">
        <f t="shared" si="3"/>
        <v>2572000</v>
      </c>
      <c r="AR8" s="36" t="s">
        <v>12</v>
      </c>
      <c r="AS8" s="37" t="s">
        <v>13</v>
      </c>
      <c r="AT8" s="82">
        <v>2572000</v>
      </c>
      <c r="AV8" s="93">
        <f t="shared" si="4"/>
        <v>0</v>
      </c>
      <c r="AX8" s="82">
        <v>2572000</v>
      </c>
      <c r="AY8" s="94">
        <f t="shared" si="5"/>
        <v>0</v>
      </c>
    </row>
    <row r="9" spans="1:51" ht="15.75">
      <c r="A9" s="82">
        <v>607</v>
      </c>
      <c r="B9" s="82" t="s">
        <v>15</v>
      </c>
      <c r="C9" s="83">
        <v>760659</v>
      </c>
      <c r="D9" s="83">
        <v>116666</v>
      </c>
      <c r="F9" s="102">
        <v>751086</v>
      </c>
      <c r="G9" s="102">
        <v>115197</v>
      </c>
      <c r="I9" s="83">
        <v>4444129</v>
      </c>
      <c r="J9" s="83">
        <v>681615</v>
      </c>
      <c r="L9" s="83">
        <v>1614721</v>
      </c>
      <c r="M9" s="83">
        <v>247657</v>
      </c>
      <c r="O9" s="83">
        <v>322132</v>
      </c>
      <c r="P9" s="83">
        <v>49407</v>
      </c>
      <c r="R9" s="83">
        <v>0</v>
      </c>
      <c r="S9" s="83">
        <v>0</v>
      </c>
      <c r="U9" s="83">
        <v>14968</v>
      </c>
      <c r="V9" s="83">
        <v>2296</v>
      </c>
      <c r="X9" s="87">
        <f t="shared" si="0"/>
        <v>7907695</v>
      </c>
      <c r="Y9" s="87">
        <f t="shared" si="0"/>
        <v>1212838</v>
      </c>
      <c r="Z9" s="93">
        <f t="shared" si="1"/>
        <v>6694857</v>
      </c>
      <c r="AB9" s="83">
        <v>607</v>
      </c>
      <c r="AC9" s="83" t="s">
        <v>15</v>
      </c>
      <c r="AD9" s="82">
        <v>1113978</v>
      </c>
      <c r="AF9" s="83">
        <v>607</v>
      </c>
      <c r="AG9" s="83" t="s">
        <v>15</v>
      </c>
      <c r="AH9" s="82">
        <v>1015059</v>
      </c>
      <c r="AJ9" s="93">
        <f t="shared" si="2"/>
        <v>6793776</v>
      </c>
      <c r="AK9" s="93"/>
      <c r="AL9" s="94">
        <v>222420.37</v>
      </c>
      <c r="AM9" s="94">
        <v>78607</v>
      </c>
      <c r="AN9" s="93"/>
      <c r="AO9" s="93">
        <f t="shared" si="3"/>
        <v>7094803.37</v>
      </c>
      <c r="AR9" s="36" t="s">
        <v>14</v>
      </c>
      <c r="AS9" s="37" t="s">
        <v>15</v>
      </c>
      <c r="AT9" s="82">
        <v>7094803.37</v>
      </c>
      <c r="AV9" s="93">
        <f t="shared" si="4"/>
        <v>0</v>
      </c>
      <c r="AX9" s="82">
        <v>7094803.37</v>
      </c>
      <c r="AY9" s="94">
        <f t="shared" si="5"/>
        <v>0</v>
      </c>
    </row>
    <row r="10" spans="1:51" ht="15.75">
      <c r="A10" s="82">
        <v>608</v>
      </c>
      <c r="B10" s="82" t="s">
        <v>17</v>
      </c>
      <c r="C10" s="83">
        <v>1496671</v>
      </c>
      <c r="D10" s="83">
        <v>218787</v>
      </c>
      <c r="F10" s="102">
        <v>982837</v>
      </c>
      <c r="G10" s="102">
        <v>143673</v>
      </c>
      <c r="I10" s="83">
        <v>5814763</v>
      </c>
      <c r="J10" s="83">
        <v>850015</v>
      </c>
      <c r="L10" s="83">
        <v>1426138</v>
      </c>
      <c r="M10" s="83">
        <v>208476</v>
      </c>
      <c r="O10" s="83">
        <v>515335</v>
      </c>
      <c r="P10" s="83">
        <v>75333</v>
      </c>
      <c r="R10" s="83">
        <v>1411</v>
      </c>
      <c r="S10" s="83">
        <v>206</v>
      </c>
      <c r="U10" s="83">
        <v>23388</v>
      </c>
      <c r="V10" s="83">
        <v>3419</v>
      </c>
      <c r="X10" s="87">
        <f t="shared" si="0"/>
        <v>10260543</v>
      </c>
      <c r="Y10" s="87">
        <f t="shared" si="0"/>
        <v>1499909</v>
      </c>
      <c r="Z10" s="93">
        <f t="shared" si="1"/>
        <v>8760634</v>
      </c>
      <c r="AB10" s="83">
        <v>608</v>
      </c>
      <c r="AC10" s="83" t="s">
        <v>17</v>
      </c>
      <c r="AD10" s="82">
        <v>1455764</v>
      </c>
      <c r="AF10" s="83">
        <v>608</v>
      </c>
      <c r="AG10" s="83" t="s">
        <v>17</v>
      </c>
      <c r="AH10" s="82">
        <v>1691910</v>
      </c>
      <c r="AJ10" s="93">
        <f t="shared" si="2"/>
        <v>8524488</v>
      </c>
      <c r="AK10" s="93"/>
      <c r="AL10" s="94">
        <v>262996</v>
      </c>
      <c r="AM10" s="93"/>
      <c r="AN10" s="93"/>
      <c r="AO10" s="93">
        <f t="shared" si="3"/>
        <v>8787484</v>
      </c>
      <c r="AR10" s="36" t="s">
        <v>16</v>
      </c>
      <c r="AS10" s="37" t="s">
        <v>17</v>
      </c>
      <c r="AT10" s="82">
        <v>8766612</v>
      </c>
      <c r="AV10" s="93">
        <f t="shared" si="4"/>
        <v>-20872</v>
      </c>
      <c r="AX10" s="82">
        <v>8787484</v>
      </c>
      <c r="AY10" s="94">
        <f t="shared" si="5"/>
        <v>0</v>
      </c>
    </row>
    <row r="11" spans="1:51" ht="15.75">
      <c r="A11" s="82">
        <v>609</v>
      </c>
      <c r="B11" s="82" t="s">
        <v>19</v>
      </c>
      <c r="C11" s="83">
        <v>41725</v>
      </c>
      <c r="D11" s="83">
        <v>4449</v>
      </c>
      <c r="F11" s="102">
        <v>312656</v>
      </c>
      <c r="G11" s="102">
        <v>33336</v>
      </c>
      <c r="I11" s="83">
        <v>1050553</v>
      </c>
      <c r="J11" s="83">
        <v>112013</v>
      </c>
      <c r="L11" s="83">
        <v>131640</v>
      </c>
      <c r="M11" s="83">
        <v>14036</v>
      </c>
      <c r="O11" s="83">
        <v>340734</v>
      </c>
      <c r="P11" s="83">
        <v>36330</v>
      </c>
      <c r="R11" s="83">
        <v>0</v>
      </c>
      <c r="S11" s="83">
        <v>0</v>
      </c>
      <c r="U11" s="83">
        <v>0</v>
      </c>
      <c r="V11" s="83">
        <v>0</v>
      </c>
      <c r="X11" s="87">
        <f t="shared" si="0"/>
        <v>1877308</v>
      </c>
      <c r="Y11" s="87">
        <f t="shared" si="0"/>
        <v>200164</v>
      </c>
      <c r="Z11" s="93">
        <f t="shared" si="1"/>
        <v>1677144</v>
      </c>
      <c r="AB11" s="83">
        <v>609</v>
      </c>
      <c r="AC11" s="83" t="s">
        <v>19</v>
      </c>
      <c r="AD11" s="82">
        <v>279119</v>
      </c>
      <c r="AF11" s="83">
        <v>609</v>
      </c>
      <c r="AG11" s="83" t="s">
        <v>19</v>
      </c>
      <c r="AH11" s="82">
        <v>267955</v>
      </c>
      <c r="AJ11" s="93">
        <f t="shared" si="2"/>
        <v>1688308</v>
      </c>
      <c r="AK11" s="93"/>
      <c r="AL11" s="94">
        <v>71677</v>
      </c>
      <c r="AM11" s="93"/>
      <c r="AN11" s="93"/>
      <c r="AO11" s="93">
        <f t="shared" si="3"/>
        <v>1759985</v>
      </c>
      <c r="AR11" s="36" t="s">
        <v>18</v>
      </c>
      <c r="AS11" s="37" t="s">
        <v>19</v>
      </c>
      <c r="AT11" s="82">
        <v>1759985</v>
      </c>
      <c r="AV11" s="93">
        <f t="shared" si="4"/>
        <v>0</v>
      </c>
      <c r="AX11" s="82">
        <v>1759985</v>
      </c>
      <c r="AY11" s="94">
        <f t="shared" si="5"/>
        <v>0</v>
      </c>
    </row>
    <row r="12" spans="1:51" ht="15.75">
      <c r="A12" s="82">
        <v>610</v>
      </c>
      <c r="B12" s="82" t="s">
        <v>21</v>
      </c>
      <c r="C12" s="83">
        <v>177781</v>
      </c>
      <c r="D12" s="83">
        <v>17850</v>
      </c>
      <c r="F12" s="102">
        <v>283076</v>
      </c>
      <c r="G12" s="102">
        <v>28422</v>
      </c>
      <c r="I12" s="83">
        <v>1105834</v>
      </c>
      <c r="J12" s="83">
        <v>111030</v>
      </c>
      <c r="L12" s="83">
        <v>318589</v>
      </c>
      <c r="M12" s="83">
        <v>31988</v>
      </c>
      <c r="O12" s="83">
        <v>222869</v>
      </c>
      <c r="P12" s="83">
        <v>22377</v>
      </c>
      <c r="R12" s="83">
        <v>0</v>
      </c>
      <c r="S12" s="83">
        <v>0</v>
      </c>
      <c r="U12" s="83">
        <v>936</v>
      </c>
      <c r="V12" s="83">
        <v>94</v>
      </c>
      <c r="X12" s="87">
        <f t="shared" si="0"/>
        <v>2109085</v>
      </c>
      <c r="Y12" s="87">
        <f t="shared" si="0"/>
        <v>211761</v>
      </c>
      <c r="Z12" s="93">
        <f t="shared" si="1"/>
        <v>1897324</v>
      </c>
      <c r="AB12" s="83">
        <v>610</v>
      </c>
      <c r="AC12" s="83" t="s">
        <v>21</v>
      </c>
      <c r="AD12" s="82">
        <v>315612</v>
      </c>
      <c r="AF12" s="83">
        <v>610</v>
      </c>
      <c r="AG12" s="83" t="s">
        <v>21</v>
      </c>
      <c r="AH12" s="82">
        <v>303331</v>
      </c>
      <c r="AJ12" s="93">
        <f t="shared" si="2"/>
        <v>1909605</v>
      </c>
      <c r="AK12" s="93">
        <v>30670</v>
      </c>
      <c r="AL12" s="94">
        <v>52120</v>
      </c>
      <c r="AM12" s="93"/>
      <c r="AN12" s="93"/>
      <c r="AO12" s="93">
        <f t="shared" si="3"/>
        <v>1992395</v>
      </c>
      <c r="AR12" s="36" t="s">
        <v>20</v>
      </c>
      <c r="AS12" s="37" t="s">
        <v>21</v>
      </c>
      <c r="AT12" s="82">
        <v>1992395</v>
      </c>
      <c r="AV12" s="93">
        <f t="shared" si="4"/>
        <v>0</v>
      </c>
      <c r="AX12" s="82">
        <v>1961725</v>
      </c>
      <c r="AY12" s="94">
        <f t="shared" si="5"/>
        <v>-30670</v>
      </c>
    </row>
    <row r="13" spans="1:51" ht="15.75">
      <c r="A13" s="82">
        <v>611</v>
      </c>
      <c r="B13" s="82" t="s">
        <v>23</v>
      </c>
      <c r="C13" s="83">
        <v>840028</v>
      </c>
      <c r="D13" s="83">
        <v>163968</v>
      </c>
      <c r="F13" s="102">
        <v>1888152</v>
      </c>
      <c r="G13" s="102">
        <v>368554</v>
      </c>
      <c r="I13" s="83">
        <v>10102697</v>
      </c>
      <c r="J13" s="83">
        <v>1971975</v>
      </c>
      <c r="L13" s="83">
        <v>1234990</v>
      </c>
      <c r="M13" s="83">
        <v>241061</v>
      </c>
      <c r="O13" s="83">
        <v>1962155</v>
      </c>
      <c r="P13" s="83">
        <v>382999</v>
      </c>
      <c r="R13" s="83">
        <v>36413</v>
      </c>
      <c r="S13" s="83">
        <v>7108</v>
      </c>
      <c r="U13" s="83">
        <v>43502</v>
      </c>
      <c r="V13" s="83">
        <v>8491</v>
      </c>
      <c r="X13" s="87">
        <f t="shared" si="0"/>
        <v>16107937</v>
      </c>
      <c r="Y13" s="87">
        <f t="shared" si="0"/>
        <v>3144156</v>
      </c>
      <c r="Z13" s="93">
        <f t="shared" si="1"/>
        <v>12963781</v>
      </c>
      <c r="AB13" s="83">
        <v>611</v>
      </c>
      <c r="AC13" s="83" t="s">
        <v>23</v>
      </c>
      <c r="AD13" s="82">
        <v>2142135</v>
      </c>
      <c r="AF13" s="83">
        <v>611</v>
      </c>
      <c r="AG13" s="83" t="s">
        <v>23</v>
      </c>
      <c r="AH13" s="82">
        <v>2239559</v>
      </c>
      <c r="AJ13" s="93">
        <f t="shared" si="2"/>
        <v>12866357</v>
      </c>
      <c r="AK13" s="93"/>
      <c r="AL13" s="94">
        <v>368682</v>
      </c>
      <c r="AM13" s="93"/>
      <c r="AN13" s="93"/>
      <c r="AO13" s="93">
        <f t="shared" si="3"/>
        <v>13235039</v>
      </c>
      <c r="AP13" s="93"/>
      <c r="AR13" s="36" t="s">
        <v>22</v>
      </c>
      <c r="AS13" s="37" t="s">
        <v>23</v>
      </c>
      <c r="AT13" s="82">
        <v>13235040</v>
      </c>
      <c r="AV13" s="93">
        <f t="shared" si="4"/>
        <v>1</v>
      </c>
      <c r="AX13" s="82">
        <v>13235039</v>
      </c>
      <c r="AY13" s="94">
        <f t="shared" si="5"/>
        <v>0</v>
      </c>
    </row>
    <row r="14" spans="1:51" ht="15.75">
      <c r="A14" s="82">
        <v>612</v>
      </c>
      <c r="B14" s="82" t="s">
        <v>25</v>
      </c>
      <c r="C14" s="83">
        <v>275103</v>
      </c>
      <c r="D14" s="83">
        <v>22382</v>
      </c>
      <c r="F14" s="102">
        <v>342560</v>
      </c>
      <c r="G14" s="102">
        <v>27870</v>
      </c>
      <c r="I14" s="83">
        <v>1429910</v>
      </c>
      <c r="J14" s="83">
        <v>116336</v>
      </c>
      <c r="L14" s="83">
        <v>197258</v>
      </c>
      <c r="M14" s="83">
        <v>16049</v>
      </c>
      <c r="O14" s="83">
        <v>161688</v>
      </c>
      <c r="P14" s="83">
        <v>13155</v>
      </c>
      <c r="R14" s="83">
        <v>0</v>
      </c>
      <c r="S14" s="83">
        <v>0</v>
      </c>
      <c r="U14" s="83">
        <v>5145</v>
      </c>
      <c r="V14" s="83">
        <v>419</v>
      </c>
      <c r="X14" s="87">
        <f t="shared" si="0"/>
        <v>2411664</v>
      </c>
      <c r="Y14" s="87">
        <f t="shared" si="0"/>
        <v>196211</v>
      </c>
      <c r="Z14" s="93">
        <f t="shared" si="1"/>
        <v>2215453</v>
      </c>
      <c r="AB14" s="83">
        <v>612</v>
      </c>
      <c r="AC14" s="83" t="s">
        <v>25</v>
      </c>
      <c r="AD14" s="82">
        <v>368724</v>
      </c>
      <c r="AF14" s="83">
        <v>612</v>
      </c>
      <c r="AG14" s="83" t="s">
        <v>25</v>
      </c>
      <c r="AH14" s="82">
        <v>375599</v>
      </c>
      <c r="AJ14" s="93">
        <f t="shared" si="2"/>
        <v>2208578</v>
      </c>
      <c r="AK14" s="93"/>
      <c r="AL14" s="94">
        <v>59097</v>
      </c>
      <c r="AM14" s="93"/>
      <c r="AN14" s="93"/>
      <c r="AO14" s="93">
        <f t="shared" si="3"/>
        <v>2267675</v>
      </c>
      <c r="AP14" s="93"/>
      <c r="AR14" s="36" t="s">
        <v>24</v>
      </c>
      <c r="AS14" s="37" t="s">
        <v>25</v>
      </c>
      <c r="AT14" s="82">
        <v>2267675</v>
      </c>
      <c r="AV14" s="93">
        <f t="shared" si="4"/>
        <v>0</v>
      </c>
      <c r="AX14" s="82">
        <v>2267675</v>
      </c>
      <c r="AY14" s="94">
        <f t="shared" si="5"/>
        <v>0</v>
      </c>
    </row>
    <row r="15" spans="1:51" ht="15.75">
      <c r="A15" s="82">
        <v>613</v>
      </c>
      <c r="B15" s="82" t="s">
        <v>27</v>
      </c>
      <c r="C15" s="83">
        <v>31632</v>
      </c>
      <c r="D15" s="83">
        <v>2505</v>
      </c>
      <c r="F15" s="102">
        <v>324658</v>
      </c>
      <c r="G15" s="102">
        <v>25706</v>
      </c>
      <c r="I15" s="83">
        <v>1019659</v>
      </c>
      <c r="J15" s="83">
        <v>80734</v>
      </c>
      <c r="L15" s="83">
        <v>561068</v>
      </c>
      <c r="M15" s="83">
        <v>44424</v>
      </c>
      <c r="O15" s="83">
        <v>307097</v>
      </c>
      <c r="P15" s="83">
        <v>24315</v>
      </c>
      <c r="R15" s="83">
        <v>0</v>
      </c>
      <c r="S15" s="83">
        <v>0</v>
      </c>
      <c r="U15" s="83">
        <v>3742</v>
      </c>
      <c r="V15" s="83">
        <v>296</v>
      </c>
      <c r="X15" s="87">
        <f t="shared" si="0"/>
        <v>2247856</v>
      </c>
      <c r="Y15" s="87">
        <f t="shared" si="0"/>
        <v>177980</v>
      </c>
      <c r="Z15" s="93">
        <f t="shared" si="1"/>
        <v>2069876</v>
      </c>
      <c r="AB15" s="83">
        <v>613</v>
      </c>
      <c r="AC15" s="83" t="s">
        <v>27</v>
      </c>
      <c r="AD15" s="82">
        <v>343818</v>
      </c>
      <c r="AF15" s="83">
        <v>613</v>
      </c>
      <c r="AG15" s="83" t="s">
        <v>27</v>
      </c>
      <c r="AH15" s="82">
        <v>308981</v>
      </c>
      <c r="AJ15" s="93">
        <f t="shared" si="2"/>
        <v>2104713</v>
      </c>
      <c r="AK15" s="93"/>
      <c r="AL15" s="94">
        <v>53435</v>
      </c>
      <c r="AM15" s="93"/>
      <c r="AO15" s="93">
        <f t="shared" si="3"/>
        <v>2158148</v>
      </c>
      <c r="AR15" s="36" t="s">
        <v>26</v>
      </c>
      <c r="AS15" s="37" t="s">
        <v>27</v>
      </c>
      <c r="AT15" s="82">
        <v>2158148</v>
      </c>
      <c r="AV15" s="93">
        <f t="shared" si="4"/>
        <v>0</v>
      </c>
      <c r="AX15" s="82">
        <v>2158148</v>
      </c>
      <c r="AY15" s="94">
        <f t="shared" si="5"/>
        <v>0</v>
      </c>
    </row>
    <row r="16" spans="1:51" ht="15.75">
      <c r="A16" s="82">
        <v>614</v>
      </c>
      <c r="B16" s="82" t="s">
        <v>29</v>
      </c>
      <c r="C16" s="83">
        <v>54791</v>
      </c>
      <c r="D16" s="83">
        <v>8844</v>
      </c>
      <c r="F16" s="102">
        <v>207887</v>
      </c>
      <c r="G16" s="102">
        <v>33555</v>
      </c>
      <c r="I16" s="83">
        <v>701435</v>
      </c>
      <c r="J16" s="83">
        <v>113220</v>
      </c>
      <c r="L16" s="83">
        <v>205657</v>
      </c>
      <c r="M16" s="83">
        <v>33195</v>
      </c>
      <c r="O16" s="83">
        <v>128010</v>
      </c>
      <c r="P16" s="83">
        <v>20662</v>
      </c>
      <c r="R16" s="83">
        <v>0</v>
      </c>
      <c r="S16" s="83">
        <v>0</v>
      </c>
      <c r="U16" s="83">
        <v>7016</v>
      </c>
      <c r="V16" s="83">
        <v>1132</v>
      </c>
      <c r="X16" s="87">
        <f t="shared" si="0"/>
        <v>1304796</v>
      </c>
      <c r="Y16" s="87">
        <f t="shared" si="0"/>
        <v>210608</v>
      </c>
      <c r="Z16" s="93">
        <f t="shared" si="1"/>
        <v>1094188</v>
      </c>
      <c r="AB16" s="83">
        <v>614</v>
      </c>
      <c r="AC16" s="83" t="s">
        <v>29</v>
      </c>
      <c r="AD16" s="82">
        <v>180467</v>
      </c>
      <c r="AF16" s="83">
        <v>614</v>
      </c>
      <c r="AG16" s="83" t="s">
        <v>29</v>
      </c>
      <c r="AH16" s="82">
        <v>188632</v>
      </c>
      <c r="AJ16" s="93">
        <f t="shared" si="2"/>
        <v>1086023</v>
      </c>
      <c r="AK16" s="93"/>
      <c r="AL16" s="94">
        <v>46365</v>
      </c>
      <c r="AM16" s="93"/>
      <c r="AO16" s="93">
        <f t="shared" si="3"/>
        <v>1132388</v>
      </c>
      <c r="AR16" s="36" t="s">
        <v>28</v>
      </c>
      <c r="AS16" s="37" t="s">
        <v>29</v>
      </c>
      <c r="AT16" s="82">
        <v>1132388</v>
      </c>
      <c r="AV16" s="93">
        <f t="shared" si="4"/>
        <v>0</v>
      </c>
      <c r="AX16" s="82">
        <v>1132388</v>
      </c>
      <c r="AY16" s="94">
        <f t="shared" si="5"/>
        <v>0</v>
      </c>
    </row>
    <row r="17" spans="1:51" ht="15.75">
      <c r="A17" s="82">
        <v>615</v>
      </c>
      <c r="B17" s="82" t="s">
        <v>31</v>
      </c>
      <c r="C17" s="83">
        <v>46332</v>
      </c>
      <c r="D17" s="83">
        <v>7802</v>
      </c>
      <c r="F17" s="102">
        <v>130483</v>
      </c>
      <c r="G17" s="102">
        <v>21973</v>
      </c>
      <c r="I17" s="83">
        <v>1395892</v>
      </c>
      <c r="J17" s="83">
        <v>235068</v>
      </c>
      <c r="L17" s="83">
        <v>811469</v>
      </c>
      <c r="M17" s="83">
        <v>136652</v>
      </c>
      <c r="O17" s="83">
        <v>529004</v>
      </c>
      <c r="P17" s="83">
        <v>89084</v>
      </c>
      <c r="R17" s="83">
        <v>3765</v>
      </c>
      <c r="S17" s="83">
        <v>634</v>
      </c>
      <c r="U17" s="83">
        <v>17775</v>
      </c>
      <c r="V17" s="83">
        <v>2993</v>
      </c>
      <c r="X17" s="87">
        <f t="shared" si="0"/>
        <v>2934720</v>
      </c>
      <c r="Y17" s="87">
        <f t="shared" si="0"/>
        <v>494206</v>
      </c>
      <c r="Z17" s="93">
        <f t="shared" si="1"/>
        <v>2440514</v>
      </c>
      <c r="AB17" s="83">
        <v>615</v>
      </c>
      <c r="AC17" s="83" t="s">
        <v>31</v>
      </c>
      <c r="AD17" s="82">
        <v>401275</v>
      </c>
      <c r="AF17" s="83">
        <v>615</v>
      </c>
      <c r="AG17" s="83" t="s">
        <v>31</v>
      </c>
      <c r="AH17" s="82">
        <v>367924</v>
      </c>
      <c r="AJ17" s="93">
        <f t="shared" si="2"/>
        <v>2473865</v>
      </c>
      <c r="AK17" s="93"/>
      <c r="AL17" s="94">
        <v>105474</v>
      </c>
      <c r="AM17" s="93"/>
      <c r="AO17" s="93">
        <f t="shared" si="3"/>
        <v>2579339</v>
      </c>
      <c r="AR17" s="36" t="s">
        <v>30</v>
      </c>
      <c r="AS17" s="37" t="s">
        <v>31</v>
      </c>
      <c r="AT17" s="82">
        <v>2573780</v>
      </c>
      <c r="AV17" s="93">
        <f t="shared" si="4"/>
        <v>-5559</v>
      </c>
      <c r="AX17" s="82">
        <v>2579339</v>
      </c>
      <c r="AY17" s="94">
        <f t="shared" si="5"/>
        <v>0</v>
      </c>
    </row>
    <row r="18" spans="1:51" ht="15.75">
      <c r="A18" s="82">
        <v>616</v>
      </c>
      <c r="B18" s="82" t="s">
        <v>33</v>
      </c>
      <c r="C18" s="83">
        <v>245350</v>
      </c>
      <c r="D18" s="83">
        <v>40088</v>
      </c>
      <c r="F18" s="102">
        <v>750954</v>
      </c>
      <c r="G18" s="102">
        <v>122700</v>
      </c>
      <c r="I18" s="83">
        <v>3486733</v>
      </c>
      <c r="J18" s="83">
        <v>569706</v>
      </c>
      <c r="L18" s="83">
        <v>1569343</v>
      </c>
      <c r="M18" s="83">
        <v>256419</v>
      </c>
      <c r="O18" s="83">
        <v>684848</v>
      </c>
      <c r="P18" s="83">
        <v>111899</v>
      </c>
      <c r="R18" s="83">
        <v>0</v>
      </c>
      <c r="S18" s="83">
        <v>0</v>
      </c>
      <c r="U18" s="83">
        <v>8420</v>
      </c>
      <c r="V18" s="83">
        <v>1376</v>
      </c>
      <c r="X18" s="87">
        <f t="shared" si="0"/>
        <v>6745648</v>
      </c>
      <c r="Y18" s="87">
        <f t="shared" si="0"/>
        <v>1102188</v>
      </c>
      <c r="Z18" s="93">
        <f t="shared" si="1"/>
        <v>5643460</v>
      </c>
      <c r="AB18" s="83">
        <v>616</v>
      </c>
      <c r="AC18" s="83" t="s">
        <v>33</v>
      </c>
      <c r="AD18" s="82">
        <v>937821</v>
      </c>
      <c r="AF18" s="83">
        <v>616</v>
      </c>
      <c r="AG18" s="83" t="s">
        <v>33</v>
      </c>
      <c r="AH18" s="82">
        <v>969757</v>
      </c>
      <c r="AJ18" s="93">
        <f t="shared" si="2"/>
        <v>5611524</v>
      </c>
      <c r="AK18" s="93"/>
      <c r="AL18" s="94">
        <v>223676</v>
      </c>
      <c r="AM18" s="94">
        <v>64915</v>
      </c>
      <c r="AO18" s="93">
        <f t="shared" si="3"/>
        <v>5900115</v>
      </c>
      <c r="AR18" s="36" t="s">
        <v>32</v>
      </c>
      <c r="AS18" s="37" t="s">
        <v>33</v>
      </c>
      <c r="AT18" s="82">
        <v>5900115</v>
      </c>
      <c r="AV18" s="93">
        <f t="shared" si="4"/>
        <v>0</v>
      </c>
      <c r="AX18" s="82">
        <v>5900115</v>
      </c>
      <c r="AY18" s="94">
        <f t="shared" si="5"/>
        <v>0</v>
      </c>
    </row>
    <row r="19" spans="1:51" ht="15.75">
      <c r="A19" s="82">
        <v>617</v>
      </c>
      <c r="B19" s="82" t="s">
        <v>35</v>
      </c>
      <c r="C19" s="83">
        <v>154464</v>
      </c>
      <c r="D19" s="83">
        <v>54614</v>
      </c>
      <c r="F19" s="102">
        <v>304455</v>
      </c>
      <c r="G19" s="102">
        <v>107646</v>
      </c>
      <c r="I19" s="83">
        <v>1266059</v>
      </c>
      <c r="J19" s="83">
        <v>447639</v>
      </c>
      <c r="L19" s="83">
        <v>213686</v>
      </c>
      <c r="M19" s="83">
        <v>75553</v>
      </c>
      <c r="O19" s="83">
        <v>323821</v>
      </c>
      <c r="P19" s="83">
        <v>114493</v>
      </c>
      <c r="R19" s="83">
        <v>0</v>
      </c>
      <c r="S19" s="83">
        <v>0</v>
      </c>
      <c r="U19" s="83">
        <v>0</v>
      </c>
      <c r="V19" s="83">
        <v>0</v>
      </c>
      <c r="X19" s="87">
        <f t="shared" si="0"/>
        <v>2262485</v>
      </c>
      <c r="Y19" s="87">
        <f t="shared" si="0"/>
        <v>799945</v>
      </c>
      <c r="Z19" s="93">
        <f t="shared" si="1"/>
        <v>1462540</v>
      </c>
      <c r="AB19" s="83">
        <v>617</v>
      </c>
      <c r="AC19" s="83" t="s">
        <v>35</v>
      </c>
      <c r="AD19" s="82">
        <v>241883</v>
      </c>
      <c r="AF19" s="83">
        <v>617</v>
      </c>
      <c r="AG19" s="83" t="s">
        <v>35</v>
      </c>
      <c r="AH19" s="82">
        <v>296649</v>
      </c>
      <c r="AJ19" s="93">
        <f t="shared" si="2"/>
        <v>1407774</v>
      </c>
      <c r="AK19" s="93"/>
      <c r="AL19" s="94">
        <v>66465</v>
      </c>
      <c r="AM19" s="93"/>
      <c r="AO19" s="93">
        <f t="shared" si="3"/>
        <v>1474239</v>
      </c>
      <c r="AR19" s="36" t="s">
        <v>34</v>
      </c>
      <c r="AS19" s="37" t="s">
        <v>35</v>
      </c>
      <c r="AT19" s="82">
        <v>1232356</v>
      </c>
      <c r="AV19" s="93">
        <f t="shared" si="4"/>
        <v>-241883</v>
      </c>
      <c r="AX19" s="82">
        <v>1474239</v>
      </c>
      <c r="AY19" s="94">
        <f t="shared" si="5"/>
        <v>0</v>
      </c>
    </row>
    <row r="20" spans="1:51" ht="15.75">
      <c r="A20" s="82">
        <v>618</v>
      </c>
      <c r="B20" s="82" t="s">
        <v>37</v>
      </c>
      <c r="C20" s="83">
        <v>120205</v>
      </c>
      <c r="D20" s="83">
        <v>22745</v>
      </c>
      <c r="F20" s="102">
        <v>163133</v>
      </c>
      <c r="G20" s="102">
        <v>30868</v>
      </c>
      <c r="I20" s="83">
        <v>1145010</v>
      </c>
      <c r="J20" s="83">
        <v>216657</v>
      </c>
      <c r="L20" s="83">
        <v>591934</v>
      </c>
      <c r="M20" s="83">
        <v>112005</v>
      </c>
      <c r="O20" s="83">
        <v>192158</v>
      </c>
      <c r="P20" s="83">
        <v>36360</v>
      </c>
      <c r="R20" s="83">
        <v>0</v>
      </c>
      <c r="S20" s="83">
        <v>0</v>
      </c>
      <c r="U20" s="83">
        <v>6549</v>
      </c>
      <c r="V20" s="83">
        <v>1239</v>
      </c>
      <c r="X20" s="87">
        <f t="shared" si="0"/>
        <v>2218989</v>
      </c>
      <c r="Y20" s="87">
        <f t="shared" si="0"/>
        <v>419874</v>
      </c>
      <c r="Z20" s="93">
        <f t="shared" si="1"/>
        <v>1799115</v>
      </c>
      <c r="AB20" s="83">
        <v>618</v>
      </c>
      <c r="AC20" s="83" t="s">
        <v>37</v>
      </c>
      <c r="AD20" s="82">
        <v>297500</v>
      </c>
      <c r="AF20" s="83">
        <v>618</v>
      </c>
      <c r="AG20" s="83" t="s">
        <v>37</v>
      </c>
      <c r="AH20" s="82">
        <v>263848</v>
      </c>
      <c r="AJ20" s="93">
        <f t="shared" si="2"/>
        <v>1832767</v>
      </c>
      <c r="AK20" s="93"/>
      <c r="AL20" s="94">
        <v>96556</v>
      </c>
      <c r="AM20" s="93"/>
      <c r="AO20" s="93">
        <f t="shared" si="3"/>
        <v>1929323</v>
      </c>
      <c r="AR20" s="36" t="s">
        <v>36</v>
      </c>
      <c r="AS20" s="37" t="s">
        <v>37</v>
      </c>
      <c r="AT20" s="82">
        <v>1926173</v>
      </c>
      <c r="AV20" s="93">
        <f t="shared" si="4"/>
        <v>-3150</v>
      </c>
      <c r="AX20" s="82">
        <v>1929323</v>
      </c>
      <c r="AY20" s="94">
        <f t="shared" si="5"/>
        <v>0</v>
      </c>
    </row>
    <row r="21" spans="1:51" ht="15.75">
      <c r="A21" s="82">
        <v>619</v>
      </c>
      <c r="B21" s="82" t="s">
        <v>39</v>
      </c>
      <c r="C21" s="83">
        <v>7832</v>
      </c>
      <c r="D21" s="83">
        <v>1194</v>
      </c>
      <c r="F21" s="102">
        <v>160726</v>
      </c>
      <c r="G21" s="102">
        <v>24501</v>
      </c>
      <c r="I21" s="83">
        <v>172375</v>
      </c>
      <c r="J21" s="83">
        <v>26276</v>
      </c>
      <c r="L21" s="83">
        <v>20577</v>
      </c>
      <c r="M21" s="83">
        <v>3137</v>
      </c>
      <c r="O21" s="83">
        <v>112067</v>
      </c>
      <c r="P21" s="83">
        <v>17083</v>
      </c>
      <c r="R21" s="83">
        <v>0</v>
      </c>
      <c r="S21" s="83">
        <v>0</v>
      </c>
      <c r="U21" s="83">
        <v>2807</v>
      </c>
      <c r="V21" s="83">
        <v>428</v>
      </c>
      <c r="X21" s="87">
        <f t="shared" si="0"/>
        <v>476384</v>
      </c>
      <c r="Y21" s="87">
        <f t="shared" si="0"/>
        <v>72619</v>
      </c>
      <c r="Z21" s="93">
        <f t="shared" si="1"/>
        <v>403765</v>
      </c>
      <c r="AB21" s="83">
        <v>619</v>
      </c>
      <c r="AC21" s="83" t="s">
        <v>39</v>
      </c>
      <c r="AD21" s="82">
        <v>65446</v>
      </c>
      <c r="AF21" s="83">
        <v>619</v>
      </c>
      <c r="AG21" s="83" t="s">
        <v>39</v>
      </c>
      <c r="AH21" s="82">
        <v>65552</v>
      </c>
      <c r="AJ21" s="93">
        <f t="shared" si="2"/>
        <v>403659</v>
      </c>
      <c r="AK21" s="93">
        <v>0</v>
      </c>
      <c r="AL21" s="94">
        <v>18086.23</v>
      </c>
      <c r="AM21" s="93"/>
      <c r="AO21" s="93">
        <f t="shared" si="3"/>
        <v>421745.23</v>
      </c>
      <c r="AR21" s="36" t="s">
        <v>38</v>
      </c>
      <c r="AS21" s="37" t="s">
        <v>39</v>
      </c>
      <c r="AT21" s="82">
        <v>421745.23</v>
      </c>
      <c r="AV21" s="93">
        <f t="shared" si="4"/>
        <v>0</v>
      </c>
      <c r="AX21" s="82">
        <v>421745.23</v>
      </c>
      <c r="AY21" s="94">
        <f t="shared" si="5"/>
        <v>0</v>
      </c>
    </row>
    <row r="22" spans="1:51" ht="15.75">
      <c r="A22" s="82">
        <v>620</v>
      </c>
      <c r="B22" s="82" t="s">
        <v>41</v>
      </c>
      <c r="C22" s="83">
        <v>557889</v>
      </c>
      <c r="D22" s="83">
        <v>79905</v>
      </c>
      <c r="F22" s="102">
        <v>716097</v>
      </c>
      <c r="G22" s="102">
        <v>102564</v>
      </c>
      <c r="I22" s="83">
        <v>2986093</v>
      </c>
      <c r="J22" s="83">
        <v>427688</v>
      </c>
      <c r="L22" s="83">
        <v>203146</v>
      </c>
      <c r="M22" s="83">
        <v>29096</v>
      </c>
      <c r="O22" s="83">
        <v>183884</v>
      </c>
      <c r="P22" s="83">
        <v>26337</v>
      </c>
      <c r="R22" s="83">
        <v>10789</v>
      </c>
      <c r="S22" s="83">
        <v>1545</v>
      </c>
      <c r="U22" s="83">
        <v>17775</v>
      </c>
      <c r="V22" s="83">
        <v>2546</v>
      </c>
      <c r="X22" s="87">
        <f t="shared" si="0"/>
        <v>4675673</v>
      </c>
      <c r="Y22" s="87">
        <f t="shared" si="0"/>
        <v>669681</v>
      </c>
      <c r="Z22" s="93">
        <f t="shared" si="1"/>
        <v>4005992</v>
      </c>
      <c r="AB22" s="83">
        <v>620</v>
      </c>
      <c r="AC22" s="83" t="s">
        <v>41</v>
      </c>
      <c r="AD22" s="82">
        <v>665246</v>
      </c>
      <c r="AF22" s="83">
        <v>620</v>
      </c>
      <c r="AG22" s="83" t="s">
        <v>41</v>
      </c>
      <c r="AH22" s="82">
        <v>897424</v>
      </c>
      <c r="AJ22" s="93">
        <f t="shared" si="2"/>
        <v>3773814</v>
      </c>
      <c r="AK22" s="93"/>
      <c r="AL22" s="94">
        <v>187928.28</v>
      </c>
      <c r="AM22" s="93"/>
      <c r="AO22" s="93">
        <f t="shared" si="3"/>
        <v>3961742.28</v>
      </c>
      <c r="AR22" s="36" t="s">
        <v>40</v>
      </c>
      <c r="AS22" s="37" t="s">
        <v>41</v>
      </c>
      <c r="AT22" s="82">
        <v>3840469.2</v>
      </c>
      <c r="AV22" s="93">
        <f t="shared" si="4"/>
        <v>-121273.07999999961</v>
      </c>
      <c r="AX22" s="82">
        <v>3961742.28</v>
      </c>
      <c r="AY22" s="94">
        <f t="shared" si="5"/>
        <v>0</v>
      </c>
    </row>
    <row r="23" spans="1:51" ht="15.75">
      <c r="A23" s="82">
        <v>621</v>
      </c>
      <c r="B23" s="82" t="s">
        <v>43</v>
      </c>
      <c r="C23" s="83">
        <v>93901</v>
      </c>
      <c r="D23" s="83">
        <v>9232</v>
      </c>
      <c r="F23" s="102">
        <v>132254</v>
      </c>
      <c r="G23" s="102">
        <v>13002</v>
      </c>
      <c r="I23" s="83">
        <v>750448</v>
      </c>
      <c r="J23" s="83">
        <v>73779</v>
      </c>
      <c r="L23" s="83">
        <v>205599</v>
      </c>
      <c r="M23" s="83">
        <v>20213</v>
      </c>
      <c r="O23" s="83">
        <v>159970</v>
      </c>
      <c r="P23" s="83">
        <v>15727</v>
      </c>
      <c r="R23" s="83">
        <v>0</v>
      </c>
      <c r="S23" s="83">
        <v>0</v>
      </c>
      <c r="U23" s="83">
        <v>1403</v>
      </c>
      <c r="V23" s="83">
        <v>138</v>
      </c>
      <c r="X23" s="87">
        <f t="shared" si="0"/>
        <v>1343575</v>
      </c>
      <c r="Y23" s="87">
        <f t="shared" si="0"/>
        <v>132091</v>
      </c>
      <c r="Z23" s="93">
        <f t="shared" si="1"/>
        <v>1211484</v>
      </c>
      <c r="AB23" s="83">
        <v>621</v>
      </c>
      <c r="AC23" s="83" t="s">
        <v>43</v>
      </c>
      <c r="AD23" s="82">
        <v>200840</v>
      </c>
      <c r="AF23" s="83">
        <v>621</v>
      </c>
      <c r="AG23" s="83" t="s">
        <v>43</v>
      </c>
      <c r="AH23" s="82">
        <v>180192</v>
      </c>
      <c r="AJ23" s="93">
        <f t="shared" si="2"/>
        <v>1232132</v>
      </c>
      <c r="AK23" s="93"/>
      <c r="AL23" s="94">
        <v>53296</v>
      </c>
      <c r="AM23" s="93"/>
      <c r="AO23" s="93">
        <f t="shared" si="3"/>
        <v>1285428</v>
      </c>
      <c r="AR23" s="36" t="s">
        <v>42</v>
      </c>
      <c r="AS23" s="37" t="s">
        <v>43</v>
      </c>
      <c r="AT23" s="82">
        <v>1282021</v>
      </c>
      <c r="AV23" s="93">
        <f t="shared" si="4"/>
        <v>-3407</v>
      </c>
      <c r="AX23" s="82">
        <v>1285428</v>
      </c>
      <c r="AY23" s="94">
        <f t="shared" si="5"/>
        <v>0</v>
      </c>
    </row>
    <row r="24" spans="1:51" ht="15.75">
      <c r="A24" s="82">
        <v>622</v>
      </c>
      <c r="B24" s="82" t="s">
        <v>45</v>
      </c>
      <c r="C24" s="83">
        <v>435179</v>
      </c>
      <c r="D24" s="83">
        <v>56725</v>
      </c>
      <c r="F24" s="102">
        <v>745215</v>
      </c>
      <c r="G24" s="102">
        <v>97137</v>
      </c>
      <c r="I24" s="83">
        <v>5685870</v>
      </c>
      <c r="J24" s="83">
        <v>741142</v>
      </c>
      <c r="L24" s="83">
        <v>1892047</v>
      </c>
      <c r="M24" s="83">
        <v>246625</v>
      </c>
      <c r="O24" s="83">
        <v>1940595</v>
      </c>
      <c r="P24" s="83">
        <v>252953</v>
      </c>
      <c r="R24" s="83">
        <v>14910</v>
      </c>
      <c r="S24" s="83">
        <v>1943</v>
      </c>
      <c r="U24" s="83">
        <v>35550</v>
      </c>
      <c r="V24" s="83">
        <v>4634</v>
      </c>
      <c r="X24" s="87">
        <f t="shared" si="0"/>
        <v>10749366</v>
      </c>
      <c r="Y24" s="87">
        <f t="shared" si="0"/>
        <v>1401159</v>
      </c>
      <c r="Z24" s="93">
        <f t="shared" si="1"/>
        <v>9348207</v>
      </c>
      <c r="AB24" s="83">
        <v>622</v>
      </c>
      <c r="AC24" s="83" t="s">
        <v>45</v>
      </c>
      <c r="AD24" s="82">
        <v>1544743</v>
      </c>
      <c r="AF24" s="83">
        <v>622</v>
      </c>
      <c r="AG24" s="83" t="s">
        <v>45</v>
      </c>
      <c r="AH24" s="82">
        <v>1615916</v>
      </c>
      <c r="AJ24" s="93">
        <f t="shared" si="2"/>
        <v>9277034</v>
      </c>
      <c r="AK24" s="93"/>
      <c r="AL24" s="94">
        <v>247478</v>
      </c>
      <c r="AM24" s="93"/>
      <c r="AO24" s="93">
        <f t="shared" si="3"/>
        <v>9524512</v>
      </c>
      <c r="AR24" s="36" t="s">
        <v>44</v>
      </c>
      <c r="AS24" s="37" t="s">
        <v>45</v>
      </c>
      <c r="AT24" s="82">
        <v>9460070</v>
      </c>
      <c r="AV24" s="93">
        <f t="shared" si="4"/>
        <v>-64442</v>
      </c>
      <c r="AX24" s="82">
        <v>9524512</v>
      </c>
      <c r="AY24" s="94">
        <f t="shared" si="5"/>
        <v>0</v>
      </c>
    </row>
    <row r="25" spans="1:51" ht="15.75">
      <c r="A25" s="82">
        <v>623</v>
      </c>
      <c r="B25" s="82" t="s">
        <v>47</v>
      </c>
      <c r="C25" s="83">
        <v>1372129</v>
      </c>
      <c r="D25" s="83">
        <v>183688</v>
      </c>
      <c r="F25" s="102">
        <v>504897</v>
      </c>
      <c r="G25" s="102">
        <v>67591</v>
      </c>
      <c r="I25" s="83">
        <v>5728372</v>
      </c>
      <c r="J25" s="83">
        <v>766863</v>
      </c>
      <c r="L25" s="83">
        <v>1434340</v>
      </c>
      <c r="M25" s="83">
        <v>192016</v>
      </c>
      <c r="O25" s="83">
        <v>1017431</v>
      </c>
      <c r="P25" s="83">
        <v>136204</v>
      </c>
      <c r="R25" s="83">
        <v>19712</v>
      </c>
      <c r="S25" s="83">
        <v>2639</v>
      </c>
      <c r="U25" s="83">
        <v>4678</v>
      </c>
      <c r="V25" s="83">
        <v>626</v>
      </c>
      <c r="X25" s="87">
        <f t="shared" si="0"/>
        <v>10081559</v>
      </c>
      <c r="Y25" s="87">
        <f t="shared" si="0"/>
        <v>1349627</v>
      </c>
      <c r="Z25" s="93">
        <f t="shared" si="1"/>
        <v>8731932</v>
      </c>
      <c r="AB25" s="83">
        <v>623</v>
      </c>
      <c r="AC25" s="83" t="s">
        <v>47</v>
      </c>
      <c r="AD25" s="82">
        <v>1450322</v>
      </c>
      <c r="AF25" s="83">
        <v>623</v>
      </c>
      <c r="AG25" s="83" t="s">
        <v>47</v>
      </c>
      <c r="AH25" s="82">
        <v>1406032</v>
      </c>
      <c r="AJ25" s="93">
        <f t="shared" si="2"/>
        <v>8776222</v>
      </c>
      <c r="AK25" s="93"/>
      <c r="AL25" s="94">
        <v>180159.74</v>
      </c>
      <c r="AM25" s="94">
        <v>131947</v>
      </c>
      <c r="AO25" s="93">
        <f t="shared" si="3"/>
        <v>9088328.74</v>
      </c>
      <c r="AR25" s="36" t="s">
        <v>46</v>
      </c>
      <c r="AS25" s="37" t="s">
        <v>47</v>
      </c>
      <c r="AT25" s="82">
        <v>9088328.74</v>
      </c>
      <c r="AV25" s="93">
        <f t="shared" si="4"/>
        <v>0</v>
      </c>
      <c r="AX25" s="82">
        <v>9088328.74</v>
      </c>
      <c r="AY25" s="94">
        <f t="shared" si="5"/>
        <v>0</v>
      </c>
    </row>
    <row r="26" spans="1:51" ht="15.75">
      <c r="A26" s="82">
        <v>624</v>
      </c>
      <c r="B26" s="82" t="s">
        <v>49</v>
      </c>
      <c r="C26" s="83">
        <v>9016</v>
      </c>
      <c r="D26" s="83">
        <v>1182</v>
      </c>
      <c r="F26" s="102">
        <v>65458</v>
      </c>
      <c r="G26" s="102">
        <v>8584</v>
      </c>
      <c r="I26" s="83">
        <v>312437</v>
      </c>
      <c r="J26" s="83">
        <v>40971</v>
      </c>
      <c r="L26" s="83">
        <v>23720</v>
      </c>
      <c r="M26" s="83">
        <v>3110</v>
      </c>
      <c r="O26" s="83">
        <v>137831</v>
      </c>
      <c r="P26" s="83">
        <v>18074</v>
      </c>
      <c r="R26" s="83">
        <v>0</v>
      </c>
      <c r="S26" s="83">
        <v>0</v>
      </c>
      <c r="U26" s="83">
        <v>1871</v>
      </c>
      <c r="V26" s="83">
        <v>245</v>
      </c>
      <c r="X26" s="87">
        <f t="shared" si="0"/>
        <v>550333</v>
      </c>
      <c r="Y26" s="87">
        <f t="shared" si="0"/>
        <v>72166</v>
      </c>
      <c r="Z26" s="93">
        <f t="shared" si="1"/>
        <v>478167</v>
      </c>
      <c r="AB26" s="83">
        <v>624</v>
      </c>
      <c r="AC26" s="83" t="s">
        <v>49</v>
      </c>
      <c r="AD26" s="82">
        <v>78754</v>
      </c>
      <c r="AF26" s="83">
        <v>624</v>
      </c>
      <c r="AG26" s="83" t="s">
        <v>49</v>
      </c>
      <c r="AH26" s="82">
        <v>126290</v>
      </c>
      <c r="AJ26" s="93">
        <f t="shared" si="2"/>
        <v>430631</v>
      </c>
      <c r="AK26" s="93"/>
      <c r="AL26" s="94">
        <v>51130.35</v>
      </c>
      <c r="AM26" s="93"/>
      <c r="AO26" s="93">
        <f t="shared" si="3"/>
        <v>481761.35</v>
      </c>
      <c r="AR26" s="36" t="s">
        <v>48</v>
      </c>
      <c r="AS26" s="37" t="s">
        <v>49</v>
      </c>
      <c r="AT26" s="82">
        <v>481761.35</v>
      </c>
      <c r="AV26" s="93">
        <f t="shared" si="4"/>
        <v>0</v>
      </c>
      <c r="AX26" s="82">
        <v>481761.35</v>
      </c>
      <c r="AY26" s="94">
        <f t="shared" si="5"/>
        <v>0</v>
      </c>
    </row>
    <row r="27" spans="1:51" ht="15.75">
      <c r="A27" s="82">
        <v>625</v>
      </c>
      <c r="B27" s="82" t="s">
        <v>51</v>
      </c>
      <c r="C27" s="83">
        <v>7147436</v>
      </c>
      <c r="D27" s="83">
        <v>2394062</v>
      </c>
      <c r="F27" s="102">
        <v>2126628</v>
      </c>
      <c r="G27" s="102">
        <v>712322</v>
      </c>
      <c r="I27" s="83">
        <v>14815756</v>
      </c>
      <c r="J27" s="83">
        <v>4962596</v>
      </c>
      <c r="L27" s="83">
        <v>2355878</v>
      </c>
      <c r="M27" s="83">
        <v>789111</v>
      </c>
      <c r="O27" s="83">
        <v>768667</v>
      </c>
      <c r="P27" s="83">
        <v>257468</v>
      </c>
      <c r="R27" s="83">
        <v>15958</v>
      </c>
      <c r="S27" s="83">
        <v>5345</v>
      </c>
      <c r="U27" s="83">
        <v>17775</v>
      </c>
      <c r="V27" s="83">
        <v>5954</v>
      </c>
      <c r="X27" s="87">
        <f t="shared" si="0"/>
        <v>27248098</v>
      </c>
      <c r="Y27" s="87">
        <f t="shared" si="0"/>
        <v>9126858</v>
      </c>
      <c r="Z27" s="93">
        <f t="shared" si="1"/>
        <v>18121240</v>
      </c>
      <c r="AB27" s="83">
        <v>625</v>
      </c>
      <c r="AC27" s="83" t="s">
        <v>51</v>
      </c>
      <c r="AD27" s="82">
        <v>3002020</v>
      </c>
      <c r="AF27" s="83">
        <v>625</v>
      </c>
      <c r="AG27" s="83" t="s">
        <v>51</v>
      </c>
      <c r="AH27" s="82">
        <v>3122671</v>
      </c>
      <c r="AJ27" s="93">
        <f t="shared" si="2"/>
        <v>18000589</v>
      </c>
      <c r="AK27" s="93"/>
      <c r="AL27" s="94">
        <v>605488.2</v>
      </c>
      <c r="AM27" s="93"/>
      <c r="AN27" s="94">
        <v>27000</v>
      </c>
      <c r="AO27" s="93">
        <f t="shared" si="3"/>
        <v>18633077.2</v>
      </c>
      <c r="AR27" s="36" t="s">
        <v>50</v>
      </c>
      <c r="AS27" s="37" t="s">
        <v>51</v>
      </c>
      <c r="AT27" s="82">
        <v>27853397.24</v>
      </c>
      <c r="AV27" s="93">
        <f t="shared" si="4"/>
        <v>9220320.04</v>
      </c>
      <c r="AX27" s="82">
        <v>18633077.2</v>
      </c>
      <c r="AY27" s="94">
        <f t="shared" si="5"/>
        <v>0</v>
      </c>
    </row>
    <row r="28" spans="1:51" ht="15.75">
      <c r="A28" s="82">
        <v>626</v>
      </c>
      <c r="B28" s="82" t="s">
        <v>53</v>
      </c>
      <c r="C28" s="83">
        <v>23298</v>
      </c>
      <c r="D28" s="83">
        <v>1379</v>
      </c>
      <c r="F28" s="102">
        <v>46871</v>
      </c>
      <c r="G28" s="102">
        <v>2775</v>
      </c>
      <c r="I28" s="83">
        <v>268580</v>
      </c>
      <c r="J28" s="83">
        <v>15899</v>
      </c>
      <c r="L28" s="83">
        <v>102016</v>
      </c>
      <c r="M28" s="83">
        <v>6039</v>
      </c>
      <c r="O28" s="83">
        <v>87334</v>
      </c>
      <c r="P28" s="83">
        <v>5170</v>
      </c>
      <c r="R28" s="83">
        <v>0</v>
      </c>
      <c r="S28" s="83">
        <v>0</v>
      </c>
      <c r="U28" s="83">
        <v>2807</v>
      </c>
      <c r="V28" s="83">
        <v>166</v>
      </c>
      <c r="X28" s="87">
        <f t="shared" si="0"/>
        <v>530906</v>
      </c>
      <c r="Y28" s="87">
        <f t="shared" si="0"/>
        <v>31428</v>
      </c>
      <c r="Z28" s="93">
        <f t="shared" si="1"/>
        <v>499478</v>
      </c>
      <c r="AB28" s="83">
        <v>626</v>
      </c>
      <c r="AC28" s="83" t="s">
        <v>53</v>
      </c>
      <c r="AD28" s="82">
        <v>82186</v>
      </c>
      <c r="AF28" s="83">
        <v>626</v>
      </c>
      <c r="AG28" s="83" t="s">
        <v>53</v>
      </c>
      <c r="AH28" s="82">
        <v>74623</v>
      </c>
      <c r="AJ28" s="93">
        <f t="shared" si="2"/>
        <v>507041</v>
      </c>
      <c r="AK28" s="93"/>
      <c r="AL28" s="94">
        <v>19558</v>
      </c>
      <c r="AM28" s="93"/>
      <c r="AO28" s="93">
        <f t="shared" si="3"/>
        <v>526599</v>
      </c>
      <c r="AR28" s="36" t="s">
        <v>52</v>
      </c>
      <c r="AS28" s="37" t="s">
        <v>53</v>
      </c>
      <c r="AT28" s="82">
        <v>526599</v>
      </c>
      <c r="AV28" s="93">
        <f t="shared" si="4"/>
        <v>0</v>
      </c>
      <c r="AX28" s="82">
        <v>526599</v>
      </c>
      <c r="AY28" s="94">
        <f t="shared" si="5"/>
        <v>0</v>
      </c>
    </row>
    <row r="29" spans="1:51" ht="15.75">
      <c r="A29" s="82">
        <v>627</v>
      </c>
      <c r="B29" s="82" t="s">
        <v>55</v>
      </c>
      <c r="C29" s="83">
        <v>43019</v>
      </c>
      <c r="D29" s="83">
        <v>5521</v>
      </c>
      <c r="F29" s="102">
        <v>249694</v>
      </c>
      <c r="G29" s="102">
        <v>32043</v>
      </c>
      <c r="I29" s="83">
        <v>1625413</v>
      </c>
      <c r="J29" s="83">
        <v>208585</v>
      </c>
      <c r="L29" s="83">
        <v>429920</v>
      </c>
      <c r="M29" s="83">
        <v>55171</v>
      </c>
      <c r="O29" s="83">
        <v>105327</v>
      </c>
      <c r="P29" s="83">
        <v>13516</v>
      </c>
      <c r="R29" s="83">
        <v>0</v>
      </c>
      <c r="S29" s="83">
        <v>0</v>
      </c>
      <c r="U29" s="83">
        <v>26195</v>
      </c>
      <c r="V29" s="83">
        <v>3362</v>
      </c>
      <c r="X29" s="87">
        <f t="shared" si="0"/>
        <v>2479568</v>
      </c>
      <c r="Y29" s="87">
        <f t="shared" si="0"/>
        <v>318198</v>
      </c>
      <c r="Z29" s="93">
        <f t="shared" si="1"/>
        <v>2161370</v>
      </c>
      <c r="AB29" s="83">
        <v>627</v>
      </c>
      <c r="AC29" s="83" t="s">
        <v>55</v>
      </c>
      <c r="AD29" s="82">
        <v>356271</v>
      </c>
      <c r="AF29" s="83">
        <v>627</v>
      </c>
      <c r="AG29" s="83" t="s">
        <v>55</v>
      </c>
      <c r="AH29" s="82">
        <v>403706</v>
      </c>
      <c r="AJ29" s="93">
        <f t="shared" si="2"/>
        <v>2113935</v>
      </c>
      <c r="AK29" s="93"/>
      <c r="AL29" s="94">
        <v>31272</v>
      </c>
      <c r="AM29" s="93"/>
      <c r="AO29" s="93">
        <f t="shared" si="3"/>
        <v>2145207</v>
      </c>
      <c r="AR29" s="36" t="s">
        <v>54</v>
      </c>
      <c r="AS29" s="37" t="s">
        <v>55</v>
      </c>
      <c r="AT29" s="82">
        <v>2145207</v>
      </c>
      <c r="AV29" s="93">
        <f t="shared" si="4"/>
        <v>0</v>
      </c>
      <c r="AX29" s="82">
        <v>2145207</v>
      </c>
      <c r="AY29" s="94">
        <f t="shared" si="5"/>
        <v>0</v>
      </c>
    </row>
    <row r="30" spans="1:51" ht="15.75">
      <c r="A30" s="82">
        <v>628</v>
      </c>
      <c r="B30" s="82" t="s">
        <v>57</v>
      </c>
      <c r="C30" s="83">
        <v>3625434</v>
      </c>
      <c r="D30" s="83">
        <v>730982</v>
      </c>
      <c r="F30" s="102">
        <v>873685</v>
      </c>
      <c r="G30" s="102">
        <v>176158</v>
      </c>
      <c r="I30" s="83">
        <v>14077952</v>
      </c>
      <c r="J30" s="83">
        <v>2838484</v>
      </c>
      <c r="L30" s="83">
        <v>5097900</v>
      </c>
      <c r="M30" s="83">
        <v>1027870</v>
      </c>
      <c r="O30" s="83">
        <v>958628</v>
      </c>
      <c r="P30" s="83">
        <v>193285</v>
      </c>
      <c r="R30" s="83">
        <v>45125</v>
      </c>
      <c r="S30" s="83">
        <v>9098</v>
      </c>
      <c r="U30" s="83">
        <v>78584</v>
      </c>
      <c r="V30" s="83">
        <v>15845</v>
      </c>
      <c r="X30" s="87">
        <f t="shared" si="0"/>
        <v>24757308</v>
      </c>
      <c r="Y30" s="87">
        <f t="shared" si="0"/>
        <v>4991722</v>
      </c>
      <c r="Z30" s="93">
        <f t="shared" si="1"/>
        <v>19765586</v>
      </c>
      <c r="AB30" s="83">
        <v>628</v>
      </c>
      <c r="AC30" s="83" t="s">
        <v>57</v>
      </c>
      <c r="AD30" s="82">
        <v>3282464</v>
      </c>
      <c r="AF30" s="83">
        <v>628</v>
      </c>
      <c r="AG30" s="83" t="s">
        <v>57</v>
      </c>
      <c r="AH30" s="82">
        <v>3278311</v>
      </c>
      <c r="AJ30" s="93">
        <f t="shared" si="2"/>
        <v>19769739</v>
      </c>
      <c r="AK30" s="93"/>
      <c r="AL30" s="94">
        <v>816467</v>
      </c>
      <c r="AM30" s="93"/>
      <c r="AO30" s="93">
        <f t="shared" si="3"/>
        <v>20586206</v>
      </c>
      <c r="AR30" s="36" t="s">
        <v>56</v>
      </c>
      <c r="AS30" s="37" t="s">
        <v>57</v>
      </c>
      <c r="AT30" s="82">
        <v>20422183</v>
      </c>
      <c r="AV30" s="93">
        <f t="shared" si="4"/>
        <v>-164023</v>
      </c>
      <c r="AX30" s="82">
        <v>20586206</v>
      </c>
      <c r="AY30" s="94">
        <f t="shared" si="5"/>
        <v>0</v>
      </c>
    </row>
    <row r="31" spans="1:51" ht="15.75">
      <c r="A31" s="82">
        <v>629</v>
      </c>
      <c r="B31" s="82" t="s">
        <v>59</v>
      </c>
      <c r="C31" s="83">
        <v>988362</v>
      </c>
      <c r="D31" s="83">
        <v>253749</v>
      </c>
      <c r="F31" s="102">
        <v>1318720</v>
      </c>
      <c r="G31" s="102">
        <v>338564</v>
      </c>
      <c r="I31" s="83">
        <v>6568215</v>
      </c>
      <c r="J31" s="83">
        <v>1686304</v>
      </c>
      <c r="L31" s="83">
        <v>795967</v>
      </c>
      <c r="M31" s="83">
        <v>204354</v>
      </c>
      <c r="O31" s="83">
        <v>480503</v>
      </c>
      <c r="P31" s="83">
        <v>123363</v>
      </c>
      <c r="R31" s="83">
        <v>0</v>
      </c>
      <c r="S31" s="83">
        <v>0</v>
      </c>
      <c r="U31" s="83">
        <v>81391</v>
      </c>
      <c r="V31" s="83">
        <v>20896</v>
      </c>
      <c r="X31" s="87">
        <f t="shared" si="0"/>
        <v>10233158</v>
      </c>
      <c r="Y31" s="87">
        <f t="shared" si="0"/>
        <v>2627230</v>
      </c>
      <c r="Z31" s="93">
        <f t="shared" si="1"/>
        <v>7605928</v>
      </c>
      <c r="AB31" s="83">
        <v>629</v>
      </c>
      <c r="AC31" s="83" t="s">
        <v>59</v>
      </c>
      <c r="AD31" s="82">
        <v>1253731</v>
      </c>
      <c r="AF31" s="83">
        <v>629</v>
      </c>
      <c r="AG31" s="83" t="s">
        <v>59</v>
      </c>
      <c r="AH31" s="82">
        <v>1353475</v>
      </c>
      <c r="AJ31" s="93">
        <f t="shared" si="2"/>
        <v>7506184</v>
      </c>
      <c r="AK31" s="93"/>
      <c r="AL31" s="94">
        <v>212399</v>
      </c>
      <c r="AM31" s="93"/>
      <c r="AO31" s="93">
        <f t="shared" si="3"/>
        <v>7718583</v>
      </c>
      <c r="AR31" s="36" t="s">
        <v>58</v>
      </c>
      <c r="AS31" s="37" t="s">
        <v>59</v>
      </c>
      <c r="AT31" s="82">
        <v>7709839</v>
      </c>
      <c r="AV31" s="93">
        <f t="shared" si="4"/>
        <v>-8744</v>
      </c>
      <c r="AX31" s="82">
        <v>7718583</v>
      </c>
      <c r="AY31" s="94">
        <f t="shared" si="5"/>
        <v>0</v>
      </c>
    </row>
    <row r="32" spans="1:51" ht="15.75">
      <c r="A32" s="82">
        <v>630</v>
      </c>
      <c r="B32" s="82" t="s">
        <v>61</v>
      </c>
      <c r="C32" s="83">
        <v>0</v>
      </c>
      <c r="D32" s="83">
        <v>0</v>
      </c>
      <c r="F32" s="102">
        <v>10524</v>
      </c>
      <c r="G32" s="102">
        <v>2026</v>
      </c>
      <c r="I32" s="83">
        <v>13702</v>
      </c>
      <c r="J32" s="83">
        <v>2637</v>
      </c>
      <c r="L32" s="83">
        <v>0</v>
      </c>
      <c r="M32" s="83">
        <v>0</v>
      </c>
      <c r="O32" s="83">
        <v>8875</v>
      </c>
      <c r="P32" s="83">
        <v>1708</v>
      </c>
      <c r="R32" s="83">
        <v>0</v>
      </c>
      <c r="S32" s="83">
        <v>0</v>
      </c>
      <c r="U32" s="83">
        <v>0</v>
      </c>
      <c r="V32" s="83">
        <v>0</v>
      </c>
      <c r="X32" s="87">
        <f t="shared" si="0"/>
        <v>33101</v>
      </c>
      <c r="Y32" s="87">
        <f t="shared" si="0"/>
        <v>6371</v>
      </c>
      <c r="Z32" s="93">
        <f t="shared" si="1"/>
        <v>26730</v>
      </c>
      <c r="AB32" s="83">
        <v>630</v>
      </c>
      <c r="AC32" s="83" t="s">
        <v>61</v>
      </c>
      <c r="AD32" s="82">
        <v>4155</v>
      </c>
      <c r="AF32" s="83">
        <v>630</v>
      </c>
      <c r="AG32" s="83" t="s">
        <v>61</v>
      </c>
      <c r="AH32" s="82">
        <v>27447</v>
      </c>
      <c r="AJ32" s="93">
        <f t="shared" si="2"/>
        <v>3438</v>
      </c>
      <c r="AK32" s="93"/>
      <c r="AM32" s="93"/>
      <c r="AN32" s="93"/>
      <c r="AO32" s="93">
        <f t="shared" si="3"/>
        <v>3438</v>
      </c>
      <c r="AP32" s="93"/>
      <c r="AR32" s="36" t="s">
        <v>60</v>
      </c>
      <c r="AS32" s="37" t="s">
        <v>61</v>
      </c>
      <c r="AT32" s="82">
        <v>0</v>
      </c>
      <c r="AV32" s="93">
        <f t="shared" si="4"/>
        <v>-3438</v>
      </c>
      <c r="AX32" s="82">
        <v>3438</v>
      </c>
      <c r="AY32" s="94">
        <f t="shared" si="5"/>
        <v>0</v>
      </c>
    </row>
    <row r="33" spans="1:51" ht="15.75">
      <c r="A33" s="82">
        <v>631</v>
      </c>
      <c r="B33" s="82" t="s">
        <v>63</v>
      </c>
      <c r="C33" s="83">
        <v>3816549</v>
      </c>
      <c r="D33" s="83">
        <v>682449</v>
      </c>
      <c r="F33" s="102">
        <v>3463597</v>
      </c>
      <c r="G33" s="102">
        <v>619336</v>
      </c>
      <c r="I33" s="83">
        <v>16210526</v>
      </c>
      <c r="J33" s="83">
        <v>2898653</v>
      </c>
      <c r="L33" s="83">
        <v>2539797</v>
      </c>
      <c r="M33" s="83">
        <v>454149</v>
      </c>
      <c r="O33" s="83">
        <v>197942</v>
      </c>
      <c r="P33" s="83">
        <v>35395</v>
      </c>
      <c r="R33" s="83">
        <v>0</v>
      </c>
      <c r="S33" s="83">
        <v>0</v>
      </c>
      <c r="U33" s="83">
        <v>131909</v>
      </c>
      <c r="V33" s="83">
        <v>23587</v>
      </c>
      <c r="X33" s="87">
        <f t="shared" si="0"/>
        <v>26360320</v>
      </c>
      <c r="Y33" s="87">
        <f t="shared" si="0"/>
        <v>4713569</v>
      </c>
      <c r="Z33" s="93">
        <f t="shared" si="1"/>
        <v>21646751</v>
      </c>
      <c r="AB33" s="83">
        <v>631</v>
      </c>
      <c r="AC33" s="83" t="s">
        <v>63</v>
      </c>
      <c r="AD33" s="82">
        <v>3594606</v>
      </c>
      <c r="AF33" s="83">
        <v>631</v>
      </c>
      <c r="AG33" s="83" t="s">
        <v>63</v>
      </c>
      <c r="AH33" s="82">
        <v>3641789</v>
      </c>
      <c r="AJ33" s="93">
        <f t="shared" si="2"/>
        <v>21599568</v>
      </c>
      <c r="AK33" s="93"/>
      <c r="AL33" s="94">
        <v>597664</v>
      </c>
      <c r="AM33" s="93"/>
      <c r="AN33" s="93"/>
      <c r="AO33" s="93">
        <f t="shared" si="3"/>
        <v>22197232</v>
      </c>
      <c r="AP33" s="93"/>
      <c r="AR33" s="36" t="s">
        <v>62</v>
      </c>
      <c r="AS33" s="37" t="s">
        <v>63</v>
      </c>
      <c r="AT33" s="82">
        <v>21389504</v>
      </c>
      <c r="AV33" s="93">
        <f t="shared" si="4"/>
        <v>-807728</v>
      </c>
      <c r="AX33" s="82">
        <v>22197232</v>
      </c>
      <c r="AY33" s="94">
        <f t="shared" si="5"/>
        <v>0</v>
      </c>
    </row>
    <row r="34" spans="1:51" ht="15.75">
      <c r="A34" s="82">
        <v>632</v>
      </c>
      <c r="B34" s="82" t="s">
        <v>65</v>
      </c>
      <c r="C34" s="83">
        <v>79084</v>
      </c>
      <c r="D34" s="83">
        <v>10580</v>
      </c>
      <c r="F34" s="102">
        <v>219629</v>
      </c>
      <c r="G34" s="102">
        <v>29383</v>
      </c>
      <c r="I34" s="83">
        <v>572024</v>
      </c>
      <c r="J34" s="83">
        <v>76528</v>
      </c>
      <c r="L34" s="83">
        <v>207810</v>
      </c>
      <c r="M34" s="83">
        <v>27802</v>
      </c>
      <c r="O34" s="83">
        <v>282863</v>
      </c>
      <c r="P34" s="83">
        <v>37843</v>
      </c>
      <c r="R34" s="83">
        <v>0</v>
      </c>
      <c r="S34" s="83">
        <v>0</v>
      </c>
      <c r="U34" s="83">
        <v>5613</v>
      </c>
      <c r="V34" s="83">
        <v>751</v>
      </c>
      <c r="X34" s="87">
        <f t="shared" si="0"/>
        <v>1367023</v>
      </c>
      <c r="Y34" s="87">
        <f t="shared" si="0"/>
        <v>182887</v>
      </c>
      <c r="Z34" s="93">
        <f t="shared" si="1"/>
        <v>1184136</v>
      </c>
      <c r="AB34" s="83">
        <v>632</v>
      </c>
      <c r="AC34" s="83" t="s">
        <v>65</v>
      </c>
      <c r="AD34" s="82">
        <v>194090</v>
      </c>
      <c r="AF34" s="83">
        <v>632</v>
      </c>
      <c r="AG34" s="83" t="s">
        <v>65</v>
      </c>
      <c r="AH34" s="82">
        <v>176647</v>
      </c>
      <c r="AJ34" s="93">
        <f t="shared" si="2"/>
        <v>1201579</v>
      </c>
      <c r="AK34" s="93">
        <v>5898</v>
      </c>
      <c r="AL34" s="94">
        <v>84091</v>
      </c>
      <c r="AM34" s="93"/>
      <c r="AN34" s="93"/>
      <c r="AO34" s="93">
        <f t="shared" si="3"/>
        <v>1291568</v>
      </c>
      <c r="AP34" s="93"/>
      <c r="AR34" s="36" t="s">
        <v>64</v>
      </c>
      <c r="AS34" s="37" t="s">
        <v>65</v>
      </c>
      <c r="AT34" s="82">
        <v>1291568</v>
      </c>
      <c r="AV34" s="93">
        <f t="shared" si="4"/>
        <v>0</v>
      </c>
      <c r="AX34" s="82">
        <v>1285670</v>
      </c>
      <c r="AY34" s="94">
        <f t="shared" si="5"/>
        <v>-5898</v>
      </c>
    </row>
    <row r="35" spans="1:51" ht="15.75">
      <c r="A35" s="82">
        <v>633</v>
      </c>
      <c r="B35" s="82" t="s">
        <v>67</v>
      </c>
      <c r="C35" s="83">
        <v>16451821</v>
      </c>
      <c r="D35" s="83">
        <v>4210660</v>
      </c>
      <c r="F35" s="102">
        <v>3861483</v>
      </c>
      <c r="G35" s="102">
        <v>988304</v>
      </c>
      <c r="I35" s="83">
        <v>41187554</v>
      </c>
      <c r="J35" s="83">
        <v>10541495</v>
      </c>
      <c r="L35" s="83">
        <v>8607359</v>
      </c>
      <c r="M35" s="83">
        <v>2202958</v>
      </c>
      <c r="O35" s="83">
        <v>4388569</v>
      </c>
      <c r="P35" s="83">
        <v>1123205</v>
      </c>
      <c r="R35" s="83">
        <v>195740</v>
      </c>
      <c r="S35" s="83">
        <v>50097</v>
      </c>
      <c r="U35" s="83">
        <v>24791</v>
      </c>
      <c r="V35" s="83">
        <v>6345</v>
      </c>
      <c r="X35" s="87">
        <f t="shared" si="0"/>
        <v>74717317</v>
      </c>
      <c r="Y35" s="87">
        <f t="shared" si="0"/>
        <v>19123064</v>
      </c>
      <c r="Z35" s="93">
        <f t="shared" si="1"/>
        <v>55594253</v>
      </c>
      <c r="AB35" s="83">
        <v>633</v>
      </c>
      <c r="AC35" s="83" t="s">
        <v>67</v>
      </c>
      <c r="AD35" s="82">
        <v>9231857</v>
      </c>
      <c r="AF35" s="83">
        <v>633</v>
      </c>
      <c r="AG35" s="83" t="s">
        <v>67</v>
      </c>
      <c r="AH35" s="82">
        <v>9508083</v>
      </c>
      <c r="AJ35" s="93">
        <f t="shared" si="2"/>
        <v>55318027</v>
      </c>
      <c r="AK35" s="93"/>
      <c r="AL35" s="94">
        <v>1949397</v>
      </c>
      <c r="AM35" s="94">
        <v>88843</v>
      </c>
      <c r="AN35" s="94">
        <v>59000</v>
      </c>
      <c r="AO35" s="93">
        <f t="shared" si="3"/>
        <v>57415267</v>
      </c>
      <c r="AP35" s="93"/>
      <c r="AR35" s="36" t="s">
        <v>66</v>
      </c>
      <c r="AS35" s="37" t="s">
        <v>67</v>
      </c>
      <c r="AT35" s="82">
        <v>0</v>
      </c>
      <c r="AV35" s="93">
        <f t="shared" si="4"/>
        <v>-57415267</v>
      </c>
      <c r="AX35" s="82">
        <v>57415267</v>
      </c>
      <c r="AY35" s="94">
        <f t="shared" si="5"/>
        <v>0</v>
      </c>
    </row>
    <row r="36" spans="1:51" ht="15.75">
      <c r="A36" s="82">
        <v>634</v>
      </c>
      <c r="B36" s="82" t="s">
        <v>69</v>
      </c>
      <c r="C36" s="83">
        <v>16094</v>
      </c>
      <c r="D36" s="83">
        <v>1644</v>
      </c>
      <c r="F36" s="102">
        <v>1419070</v>
      </c>
      <c r="G36" s="102">
        <v>144943</v>
      </c>
      <c r="I36" s="83">
        <v>2252902</v>
      </c>
      <c r="J36" s="83">
        <v>230110</v>
      </c>
      <c r="L36" s="83">
        <v>592185</v>
      </c>
      <c r="M36" s="83">
        <v>60486</v>
      </c>
      <c r="O36" s="83">
        <v>246617</v>
      </c>
      <c r="P36" s="83">
        <v>25189</v>
      </c>
      <c r="R36" s="83">
        <v>785</v>
      </c>
      <c r="S36" s="83">
        <v>80</v>
      </c>
      <c r="U36" s="83">
        <v>12630</v>
      </c>
      <c r="V36" s="83">
        <v>1290</v>
      </c>
      <c r="X36" s="87">
        <f t="shared" si="0"/>
        <v>4540283</v>
      </c>
      <c r="Y36" s="87">
        <f t="shared" si="0"/>
        <v>463742</v>
      </c>
      <c r="Z36" s="93">
        <f t="shared" si="1"/>
        <v>4076541</v>
      </c>
      <c r="AB36" s="83">
        <v>634</v>
      </c>
      <c r="AC36" s="83" t="s">
        <v>69</v>
      </c>
      <c r="AD36" s="82">
        <v>679592</v>
      </c>
      <c r="AF36" s="83">
        <v>634</v>
      </c>
      <c r="AG36" s="83" t="s">
        <v>69</v>
      </c>
      <c r="AH36" s="82">
        <v>706204</v>
      </c>
      <c r="AJ36" s="93">
        <f t="shared" si="2"/>
        <v>4049929</v>
      </c>
      <c r="AK36" s="93"/>
      <c r="AL36" s="94">
        <v>102954.88</v>
      </c>
      <c r="AM36" s="93"/>
      <c r="AN36" s="93"/>
      <c r="AO36" s="93">
        <f t="shared" si="3"/>
        <v>4152883.88</v>
      </c>
      <c r="AP36" s="93"/>
      <c r="AR36" s="36" t="s">
        <v>68</v>
      </c>
      <c r="AS36" s="37" t="s">
        <v>69</v>
      </c>
      <c r="AT36" s="82">
        <v>4147696</v>
      </c>
      <c r="AV36" s="93">
        <f t="shared" si="4"/>
        <v>-5187.879999999888</v>
      </c>
      <c r="AX36" s="82">
        <v>4152883.88</v>
      </c>
      <c r="AY36" s="94">
        <f t="shared" si="5"/>
        <v>0</v>
      </c>
    </row>
    <row r="37" spans="1:51" ht="15.75">
      <c r="A37" s="82">
        <v>635</v>
      </c>
      <c r="B37" s="82" t="s">
        <v>71</v>
      </c>
      <c r="C37" s="83">
        <v>111493</v>
      </c>
      <c r="D37" s="83">
        <v>8733</v>
      </c>
      <c r="F37" s="102">
        <v>990574</v>
      </c>
      <c r="G37" s="102">
        <v>77590</v>
      </c>
      <c r="I37" s="83">
        <v>3556748</v>
      </c>
      <c r="J37" s="83">
        <v>278593</v>
      </c>
      <c r="L37" s="83">
        <v>669702</v>
      </c>
      <c r="M37" s="83">
        <v>52456</v>
      </c>
      <c r="O37" s="83">
        <v>862545</v>
      </c>
      <c r="P37" s="83">
        <v>67561</v>
      </c>
      <c r="R37" s="83">
        <v>0</v>
      </c>
      <c r="S37" s="83">
        <v>0</v>
      </c>
      <c r="U37" s="83">
        <v>13097</v>
      </c>
      <c r="V37" s="83">
        <v>1026</v>
      </c>
      <c r="X37" s="87">
        <f t="shared" si="0"/>
        <v>6204159</v>
      </c>
      <c r="Y37" s="87">
        <f t="shared" si="0"/>
        <v>485959</v>
      </c>
      <c r="Z37" s="93">
        <f t="shared" si="1"/>
        <v>5718200</v>
      </c>
      <c r="AB37" s="83">
        <v>635</v>
      </c>
      <c r="AC37" s="83" t="s">
        <v>71</v>
      </c>
      <c r="AD37" s="82">
        <v>950937</v>
      </c>
      <c r="AF37" s="83">
        <v>635</v>
      </c>
      <c r="AG37" s="83" t="s">
        <v>71</v>
      </c>
      <c r="AH37" s="82">
        <v>914165</v>
      </c>
      <c r="AJ37" s="93">
        <f t="shared" si="2"/>
        <v>5754972</v>
      </c>
      <c r="AK37" s="93"/>
      <c r="AL37" s="94">
        <v>139432</v>
      </c>
      <c r="AM37" s="93"/>
      <c r="AN37" s="93"/>
      <c r="AO37" s="93">
        <f t="shared" si="3"/>
        <v>5894404</v>
      </c>
      <c r="AP37" s="93"/>
      <c r="AR37" s="36" t="s">
        <v>70</v>
      </c>
      <c r="AS37" s="37" t="s">
        <v>71</v>
      </c>
      <c r="AT37" s="82">
        <v>5894404</v>
      </c>
      <c r="AV37" s="93">
        <f t="shared" si="4"/>
        <v>0</v>
      </c>
      <c r="AX37" s="82">
        <v>5894404</v>
      </c>
      <c r="AY37" s="94">
        <f t="shared" si="5"/>
        <v>0</v>
      </c>
    </row>
    <row r="38" spans="1:51" ht="15.75">
      <c r="A38" s="82">
        <v>636</v>
      </c>
      <c r="B38" s="82" t="s">
        <v>73</v>
      </c>
      <c r="C38" s="83">
        <v>624151</v>
      </c>
      <c r="D38" s="83">
        <v>100579</v>
      </c>
      <c r="F38" s="102">
        <v>548345</v>
      </c>
      <c r="G38" s="102">
        <v>88364</v>
      </c>
      <c r="I38" s="83">
        <v>5508220</v>
      </c>
      <c r="J38" s="83">
        <v>887628</v>
      </c>
      <c r="L38" s="83">
        <v>1789656</v>
      </c>
      <c r="M38" s="83">
        <v>288396</v>
      </c>
      <c r="O38" s="83">
        <v>769977</v>
      </c>
      <c r="P38" s="83">
        <v>124079</v>
      </c>
      <c r="R38" s="83">
        <v>2747</v>
      </c>
      <c r="S38" s="83">
        <v>443</v>
      </c>
      <c r="U38" s="83">
        <v>21985</v>
      </c>
      <c r="V38" s="83">
        <v>3543</v>
      </c>
      <c r="X38" s="87">
        <f t="shared" si="0"/>
        <v>9265081</v>
      </c>
      <c r="Y38" s="87">
        <f t="shared" si="0"/>
        <v>1493032</v>
      </c>
      <c r="Z38" s="93">
        <f t="shared" si="1"/>
        <v>7772049</v>
      </c>
      <c r="AB38" s="83">
        <v>636</v>
      </c>
      <c r="AC38" s="83" t="s">
        <v>73</v>
      </c>
      <c r="AD38" s="82">
        <v>1291633</v>
      </c>
      <c r="AF38" s="83">
        <v>636</v>
      </c>
      <c r="AG38" s="83" t="s">
        <v>73</v>
      </c>
      <c r="AH38" s="82">
        <v>1289260</v>
      </c>
      <c r="AJ38" s="93">
        <f t="shared" si="2"/>
        <v>7774422</v>
      </c>
      <c r="AK38" s="93"/>
      <c r="AL38" s="94">
        <v>368915</v>
      </c>
      <c r="AM38" s="93"/>
      <c r="AN38" s="93"/>
      <c r="AO38" s="93">
        <f t="shared" si="3"/>
        <v>8143337</v>
      </c>
      <c r="AP38" s="93"/>
      <c r="AR38" s="36" t="s">
        <v>72</v>
      </c>
      <c r="AS38" s="37" t="s">
        <v>73</v>
      </c>
      <c r="AT38" s="82">
        <v>9650066</v>
      </c>
      <c r="AV38" s="93">
        <f t="shared" si="4"/>
        <v>1506729</v>
      </c>
      <c r="AX38" s="82">
        <v>8143337</v>
      </c>
      <c r="AY38" s="94">
        <f t="shared" si="5"/>
        <v>0</v>
      </c>
    </row>
    <row r="39" spans="1:51" ht="15.75">
      <c r="A39" s="82">
        <v>637</v>
      </c>
      <c r="B39" s="82" t="s">
        <v>75</v>
      </c>
      <c r="C39" s="83">
        <v>173607</v>
      </c>
      <c r="D39" s="83">
        <v>19498</v>
      </c>
      <c r="F39" s="102">
        <v>257257</v>
      </c>
      <c r="G39" s="102">
        <v>28893</v>
      </c>
      <c r="I39" s="83">
        <v>1042269</v>
      </c>
      <c r="J39" s="83">
        <v>117058</v>
      </c>
      <c r="L39" s="83">
        <v>331769</v>
      </c>
      <c r="M39" s="83">
        <v>37261</v>
      </c>
      <c r="O39" s="83">
        <v>258069</v>
      </c>
      <c r="P39" s="83">
        <v>28984</v>
      </c>
      <c r="R39" s="83">
        <v>0</v>
      </c>
      <c r="S39" s="83">
        <v>0</v>
      </c>
      <c r="U39" s="83">
        <v>5613</v>
      </c>
      <c r="V39" s="83">
        <v>630</v>
      </c>
      <c r="X39" s="87">
        <f t="shared" si="0"/>
        <v>2068584</v>
      </c>
      <c r="Y39" s="87">
        <f t="shared" si="0"/>
        <v>232324</v>
      </c>
      <c r="Z39" s="93">
        <f t="shared" si="1"/>
        <v>1836260</v>
      </c>
      <c r="AB39" s="83">
        <v>637</v>
      </c>
      <c r="AC39" s="83" t="s">
        <v>75</v>
      </c>
      <c r="AD39" s="82">
        <v>304480</v>
      </c>
      <c r="AF39" s="83">
        <v>637</v>
      </c>
      <c r="AG39" s="83" t="s">
        <v>75</v>
      </c>
      <c r="AH39" s="82">
        <v>283806</v>
      </c>
      <c r="AJ39" s="93">
        <f t="shared" si="2"/>
        <v>1856934</v>
      </c>
      <c r="AK39" s="93"/>
      <c r="AL39" s="94">
        <v>118534</v>
      </c>
      <c r="AM39" s="93"/>
      <c r="AN39" s="93"/>
      <c r="AO39" s="93">
        <f t="shared" si="3"/>
        <v>1975468</v>
      </c>
      <c r="AP39" s="93"/>
      <c r="AR39" s="36" t="s">
        <v>74</v>
      </c>
      <c r="AS39" s="37" t="s">
        <v>75</v>
      </c>
      <c r="AT39" s="82">
        <v>1975468</v>
      </c>
      <c r="AV39" s="93">
        <f t="shared" si="4"/>
        <v>0</v>
      </c>
      <c r="AX39" s="82">
        <v>1975468</v>
      </c>
      <c r="AY39" s="94">
        <f t="shared" si="5"/>
        <v>0</v>
      </c>
    </row>
    <row r="40" spans="1:51" ht="15.75">
      <c r="A40" s="82">
        <v>638</v>
      </c>
      <c r="B40" s="82" t="s">
        <v>77</v>
      </c>
      <c r="C40" s="83">
        <v>1464718</v>
      </c>
      <c r="D40" s="83">
        <v>280192</v>
      </c>
      <c r="F40" s="102">
        <v>695921</v>
      </c>
      <c r="G40" s="102">
        <v>133125</v>
      </c>
      <c r="I40" s="83">
        <v>9517027</v>
      </c>
      <c r="J40" s="83">
        <v>1820550</v>
      </c>
      <c r="L40" s="83">
        <v>3249224</v>
      </c>
      <c r="M40" s="83">
        <v>621557</v>
      </c>
      <c r="O40" s="83">
        <v>2026057</v>
      </c>
      <c r="P40" s="83">
        <v>387572</v>
      </c>
      <c r="R40" s="83">
        <v>19580</v>
      </c>
      <c r="S40" s="83">
        <v>3746</v>
      </c>
      <c r="U40" s="83">
        <v>38824</v>
      </c>
      <c r="V40" s="83">
        <v>7427</v>
      </c>
      <c r="X40" s="87">
        <f t="shared" si="0"/>
        <v>17011351</v>
      </c>
      <c r="Y40" s="87">
        <f t="shared" si="0"/>
        <v>3254169</v>
      </c>
      <c r="Z40" s="93">
        <f t="shared" si="1"/>
        <v>13757182</v>
      </c>
      <c r="AB40" s="83">
        <v>638</v>
      </c>
      <c r="AC40" s="83" t="s">
        <v>77</v>
      </c>
      <c r="AD40" s="82">
        <v>2276977</v>
      </c>
      <c r="AF40" s="83">
        <v>638</v>
      </c>
      <c r="AG40" s="83" t="s">
        <v>77</v>
      </c>
      <c r="AH40" s="82">
        <v>2172077</v>
      </c>
      <c r="AJ40" s="93">
        <f t="shared" si="2"/>
        <v>13862082</v>
      </c>
      <c r="AK40" s="93"/>
      <c r="AL40" s="94">
        <v>410343.46</v>
      </c>
      <c r="AM40" s="94">
        <v>105425</v>
      </c>
      <c r="AN40" s="93"/>
      <c r="AO40" s="93">
        <f t="shared" si="3"/>
        <v>14377850.46</v>
      </c>
      <c r="AP40" s="93"/>
      <c r="AR40" s="36" t="s">
        <v>76</v>
      </c>
      <c r="AS40" s="37" t="s">
        <v>77</v>
      </c>
      <c r="AT40" s="82">
        <v>14377850.46</v>
      </c>
      <c r="AV40" s="93">
        <f t="shared" si="4"/>
        <v>0</v>
      </c>
      <c r="AX40" s="82">
        <v>14377850.46</v>
      </c>
      <c r="AY40" s="94">
        <f t="shared" si="5"/>
        <v>0</v>
      </c>
    </row>
    <row r="41" spans="1:51" ht="15.75">
      <c r="A41" s="82">
        <v>639</v>
      </c>
      <c r="B41" s="82" t="s">
        <v>79</v>
      </c>
      <c r="C41" s="83">
        <v>84122</v>
      </c>
      <c r="D41" s="83">
        <v>12193</v>
      </c>
      <c r="F41" s="102">
        <v>304540</v>
      </c>
      <c r="G41" s="102">
        <v>44141</v>
      </c>
      <c r="I41" s="83">
        <v>889410</v>
      </c>
      <c r="J41" s="83">
        <v>128915</v>
      </c>
      <c r="L41" s="83">
        <v>100443</v>
      </c>
      <c r="M41" s="83">
        <v>14559</v>
      </c>
      <c r="O41" s="83">
        <v>164240</v>
      </c>
      <c r="P41" s="83">
        <v>23806</v>
      </c>
      <c r="R41" s="83">
        <v>0</v>
      </c>
      <c r="S41" s="83">
        <v>0</v>
      </c>
      <c r="U41" s="83">
        <v>0</v>
      </c>
      <c r="V41" s="83">
        <v>0</v>
      </c>
      <c r="X41" s="87">
        <f t="shared" si="0"/>
        <v>1542755</v>
      </c>
      <c r="Y41" s="87">
        <f t="shared" si="0"/>
        <v>223614</v>
      </c>
      <c r="Z41" s="93">
        <f t="shared" si="1"/>
        <v>1319141</v>
      </c>
      <c r="AB41" s="83">
        <v>639</v>
      </c>
      <c r="AC41" s="83" t="s">
        <v>79</v>
      </c>
      <c r="AD41" s="82">
        <v>218721</v>
      </c>
      <c r="AF41" s="83">
        <v>639</v>
      </c>
      <c r="AG41" s="83" t="s">
        <v>79</v>
      </c>
      <c r="AH41" s="82">
        <v>230766</v>
      </c>
      <c r="AJ41" s="93">
        <f t="shared" si="2"/>
        <v>1307096</v>
      </c>
      <c r="AK41" s="93"/>
      <c r="AL41" s="94">
        <v>36483</v>
      </c>
      <c r="AM41" s="93"/>
      <c r="AO41" s="93">
        <f t="shared" si="3"/>
        <v>1343579</v>
      </c>
      <c r="AR41" s="36" t="s">
        <v>78</v>
      </c>
      <c r="AS41" s="37" t="s">
        <v>79</v>
      </c>
      <c r="AT41" s="82">
        <v>1343579</v>
      </c>
      <c r="AV41" s="93">
        <f t="shared" si="4"/>
        <v>0</v>
      </c>
      <c r="AX41" s="82">
        <v>1343579</v>
      </c>
      <c r="AY41" s="94">
        <f t="shared" si="5"/>
        <v>0</v>
      </c>
    </row>
    <row r="42" spans="1:51" ht="15.75">
      <c r="A42" s="82">
        <v>640</v>
      </c>
      <c r="B42" s="82" t="s">
        <v>81</v>
      </c>
      <c r="C42" s="83">
        <v>131835</v>
      </c>
      <c r="D42" s="83">
        <v>15810</v>
      </c>
      <c r="F42" s="102">
        <v>527687</v>
      </c>
      <c r="G42" s="102">
        <v>63283</v>
      </c>
      <c r="I42" s="83">
        <v>1918678</v>
      </c>
      <c r="J42" s="83">
        <v>230097</v>
      </c>
      <c r="L42" s="83">
        <v>433214</v>
      </c>
      <c r="M42" s="83">
        <v>51953</v>
      </c>
      <c r="O42" s="83">
        <v>176676</v>
      </c>
      <c r="P42" s="83">
        <v>21188</v>
      </c>
      <c r="R42" s="83">
        <v>0</v>
      </c>
      <c r="S42" s="83">
        <v>0</v>
      </c>
      <c r="U42" s="83">
        <v>6549</v>
      </c>
      <c r="V42" s="83">
        <v>785</v>
      </c>
      <c r="X42" s="87">
        <f t="shared" si="0"/>
        <v>3194639</v>
      </c>
      <c r="Y42" s="87">
        <f t="shared" si="0"/>
        <v>383116</v>
      </c>
      <c r="Z42" s="93">
        <f t="shared" si="1"/>
        <v>2811523</v>
      </c>
      <c r="AB42" s="83">
        <v>640</v>
      </c>
      <c r="AC42" s="83" t="s">
        <v>81</v>
      </c>
      <c r="AD42" s="82">
        <v>468519</v>
      </c>
      <c r="AF42" s="83">
        <v>640</v>
      </c>
      <c r="AG42" s="83" t="s">
        <v>81</v>
      </c>
      <c r="AH42" s="82">
        <v>486413</v>
      </c>
      <c r="AJ42" s="93">
        <f t="shared" si="2"/>
        <v>2793629</v>
      </c>
      <c r="AK42" s="93"/>
      <c r="AL42" s="94">
        <v>132879</v>
      </c>
      <c r="AM42" s="93"/>
      <c r="AO42" s="93">
        <f t="shared" si="3"/>
        <v>2926508</v>
      </c>
      <c r="AR42" s="36" t="s">
        <v>80</v>
      </c>
      <c r="AS42" s="37" t="s">
        <v>81</v>
      </c>
      <c r="AT42" s="82">
        <v>2923620</v>
      </c>
      <c r="AV42" s="93">
        <f t="shared" si="4"/>
        <v>-2888</v>
      </c>
      <c r="AX42" s="82">
        <v>2926508</v>
      </c>
      <c r="AY42" s="94">
        <f t="shared" si="5"/>
        <v>0</v>
      </c>
    </row>
    <row r="43" spans="1:51" ht="15.75">
      <c r="A43" s="82">
        <v>641</v>
      </c>
      <c r="B43" s="82" t="s">
        <v>83</v>
      </c>
      <c r="C43" s="83">
        <v>32698</v>
      </c>
      <c r="D43" s="83">
        <v>5255</v>
      </c>
      <c r="F43" s="102">
        <v>118517</v>
      </c>
      <c r="G43" s="102">
        <v>19049</v>
      </c>
      <c r="I43" s="83">
        <v>977378</v>
      </c>
      <c r="J43" s="83">
        <v>157091</v>
      </c>
      <c r="L43" s="83">
        <v>537200</v>
      </c>
      <c r="M43" s="83">
        <v>86342</v>
      </c>
      <c r="O43" s="83">
        <v>292183</v>
      </c>
      <c r="P43" s="83">
        <v>46962</v>
      </c>
      <c r="R43" s="83">
        <v>0</v>
      </c>
      <c r="S43" s="83">
        <v>0</v>
      </c>
      <c r="U43" s="83">
        <v>4678</v>
      </c>
      <c r="V43" s="83">
        <v>752</v>
      </c>
      <c r="X43" s="87">
        <f t="shared" si="0"/>
        <v>1962654</v>
      </c>
      <c r="Y43" s="87">
        <f t="shared" si="0"/>
        <v>315451</v>
      </c>
      <c r="Z43" s="93">
        <f t="shared" si="1"/>
        <v>1647203</v>
      </c>
      <c r="AB43" s="83">
        <v>641</v>
      </c>
      <c r="AC43" s="83" t="s">
        <v>83</v>
      </c>
      <c r="AD43" s="82">
        <v>272376</v>
      </c>
      <c r="AF43" s="83">
        <v>641</v>
      </c>
      <c r="AG43" s="83" t="s">
        <v>83</v>
      </c>
      <c r="AH43" s="82">
        <v>278800</v>
      </c>
      <c r="AJ43" s="93">
        <f t="shared" si="2"/>
        <v>1640779</v>
      </c>
      <c r="AK43" s="93"/>
      <c r="AL43" s="94">
        <v>102294</v>
      </c>
      <c r="AM43" s="93"/>
      <c r="AO43" s="93">
        <f t="shared" si="3"/>
        <v>1743073</v>
      </c>
      <c r="AR43" s="36" t="s">
        <v>82</v>
      </c>
      <c r="AS43" s="37" t="s">
        <v>83</v>
      </c>
      <c r="AT43" s="82">
        <v>1741743</v>
      </c>
      <c r="AV43" s="93">
        <f t="shared" si="4"/>
        <v>-1330</v>
      </c>
      <c r="AX43" s="82">
        <v>1743073</v>
      </c>
      <c r="AY43" s="94">
        <f t="shared" si="5"/>
        <v>0</v>
      </c>
    </row>
    <row r="44" spans="1:51" ht="15.75">
      <c r="A44" s="82">
        <v>642</v>
      </c>
      <c r="B44" s="82" t="s">
        <v>85</v>
      </c>
      <c r="C44" s="83">
        <v>245754</v>
      </c>
      <c r="D44" s="83">
        <v>80502</v>
      </c>
      <c r="F44" s="102">
        <v>79180</v>
      </c>
      <c r="G44" s="102">
        <v>25937</v>
      </c>
      <c r="I44" s="83">
        <v>1430530</v>
      </c>
      <c r="J44" s="83">
        <v>468603</v>
      </c>
      <c r="L44" s="83">
        <v>495273</v>
      </c>
      <c r="M44" s="83">
        <v>162238</v>
      </c>
      <c r="O44" s="83">
        <v>585569</v>
      </c>
      <c r="P44" s="83">
        <v>191817</v>
      </c>
      <c r="R44" s="83">
        <v>0</v>
      </c>
      <c r="S44" s="83">
        <v>0</v>
      </c>
      <c r="U44" s="83">
        <v>936</v>
      </c>
      <c r="V44" s="83">
        <v>307</v>
      </c>
      <c r="X44" s="87">
        <f t="shared" si="0"/>
        <v>2837242</v>
      </c>
      <c r="Y44" s="87">
        <f t="shared" si="0"/>
        <v>929404</v>
      </c>
      <c r="Z44" s="93">
        <f t="shared" si="1"/>
        <v>1907838</v>
      </c>
      <c r="AB44" s="83">
        <v>642</v>
      </c>
      <c r="AC44" s="83" t="s">
        <v>85</v>
      </c>
      <c r="AD44" s="82">
        <v>312999</v>
      </c>
      <c r="AF44" s="83">
        <v>642</v>
      </c>
      <c r="AG44" s="83" t="s">
        <v>85</v>
      </c>
      <c r="AH44" s="82">
        <v>356799</v>
      </c>
      <c r="AJ44" s="93">
        <f t="shared" si="2"/>
        <v>1864038</v>
      </c>
      <c r="AK44" s="93"/>
      <c r="AL44" s="94">
        <v>89281</v>
      </c>
      <c r="AM44" s="93"/>
      <c r="AO44" s="93">
        <f t="shared" si="3"/>
        <v>1953319</v>
      </c>
      <c r="AR44" s="36" t="s">
        <v>84</v>
      </c>
      <c r="AS44" s="37" t="s">
        <v>85</v>
      </c>
      <c r="AT44" s="82">
        <v>1953319</v>
      </c>
      <c r="AV44" s="93">
        <f t="shared" si="4"/>
        <v>0</v>
      </c>
      <c r="AX44" s="82">
        <v>1953319</v>
      </c>
      <c r="AY44" s="94">
        <f t="shared" si="5"/>
        <v>0</v>
      </c>
    </row>
    <row r="45" spans="1:51" ht="15.75">
      <c r="A45" s="82">
        <v>643</v>
      </c>
      <c r="B45" s="82" t="s">
        <v>87</v>
      </c>
      <c r="C45" s="83">
        <v>194692</v>
      </c>
      <c r="D45" s="83">
        <v>25008</v>
      </c>
      <c r="F45" s="102">
        <v>734972</v>
      </c>
      <c r="G45" s="102">
        <v>94405</v>
      </c>
      <c r="I45" s="83">
        <v>1824761</v>
      </c>
      <c r="J45" s="83">
        <v>234386</v>
      </c>
      <c r="L45" s="83">
        <v>234544</v>
      </c>
      <c r="M45" s="83">
        <v>30127</v>
      </c>
      <c r="O45" s="83">
        <v>820277</v>
      </c>
      <c r="P45" s="83">
        <v>105363</v>
      </c>
      <c r="R45" s="83">
        <v>5886</v>
      </c>
      <c r="S45" s="83">
        <v>756</v>
      </c>
      <c r="U45" s="83">
        <v>15904</v>
      </c>
      <c r="V45" s="83">
        <v>2043</v>
      </c>
      <c r="X45" s="87">
        <f t="shared" si="0"/>
        <v>3831036</v>
      </c>
      <c r="Y45" s="87">
        <f t="shared" si="0"/>
        <v>492088</v>
      </c>
      <c r="Z45" s="93">
        <f t="shared" si="1"/>
        <v>3338948</v>
      </c>
      <c r="AB45" s="83">
        <v>643</v>
      </c>
      <c r="AC45" s="83" t="s">
        <v>87</v>
      </c>
      <c r="AD45" s="82">
        <v>550520</v>
      </c>
      <c r="AF45" s="83">
        <v>643</v>
      </c>
      <c r="AG45" s="83" t="s">
        <v>87</v>
      </c>
      <c r="AH45" s="82">
        <v>567642</v>
      </c>
      <c r="AJ45" s="93">
        <f t="shared" si="2"/>
        <v>3321826</v>
      </c>
      <c r="AK45" s="93"/>
      <c r="AL45" s="94">
        <v>109996</v>
      </c>
      <c r="AM45" s="93"/>
      <c r="AO45" s="93">
        <f t="shared" si="3"/>
        <v>3431822</v>
      </c>
      <c r="AR45" s="36" t="s">
        <v>86</v>
      </c>
      <c r="AS45" s="37" t="s">
        <v>87</v>
      </c>
      <c r="AT45" s="82">
        <v>3431822</v>
      </c>
      <c r="AV45" s="93">
        <f t="shared" si="4"/>
        <v>0</v>
      </c>
      <c r="AX45" s="82">
        <v>3431822</v>
      </c>
      <c r="AY45" s="94">
        <f t="shared" si="5"/>
        <v>0</v>
      </c>
    </row>
    <row r="46" spans="1:51" ht="15.75">
      <c r="A46" s="82">
        <v>644</v>
      </c>
      <c r="B46" s="82" t="s">
        <v>89</v>
      </c>
      <c r="C46" s="83">
        <v>9232608</v>
      </c>
      <c r="D46" s="83">
        <v>2262941</v>
      </c>
      <c r="F46" s="102">
        <v>7909774</v>
      </c>
      <c r="G46" s="102">
        <v>1938711</v>
      </c>
      <c r="I46" s="83">
        <v>31361782</v>
      </c>
      <c r="J46" s="83">
        <v>7686872</v>
      </c>
      <c r="L46" s="83">
        <v>7297013</v>
      </c>
      <c r="M46" s="83">
        <v>1788521</v>
      </c>
      <c r="O46" s="83">
        <v>1245068</v>
      </c>
      <c r="P46" s="83">
        <v>305170</v>
      </c>
      <c r="R46" s="83">
        <v>20637</v>
      </c>
      <c r="S46" s="83">
        <v>5058</v>
      </c>
      <c r="U46" s="83">
        <v>178218</v>
      </c>
      <c r="V46" s="83">
        <v>43682</v>
      </c>
      <c r="X46" s="87">
        <f t="shared" si="0"/>
        <v>57245100</v>
      </c>
      <c r="Y46" s="87">
        <f t="shared" si="0"/>
        <v>14030955</v>
      </c>
      <c r="Z46" s="93">
        <f t="shared" si="1"/>
        <v>43214145</v>
      </c>
      <c r="AB46" s="83">
        <v>644</v>
      </c>
      <c r="AC46" s="83" t="s">
        <v>89</v>
      </c>
      <c r="AD46" s="82">
        <v>7176889</v>
      </c>
      <c r="AF46" s="83">
        <v>644</v>
      </c>
      <c r="AG46" s="83" t="s">
        <v>89</v>
      </c>
      <c r="AH46" s="82">
        <v>7826229</v>
      </c>
      <c r="AJ46" s="93">
        <f t="shared" si="2"/>
        <v>42564805</v>
      </c>
      <c r="AK46" s="93"/>
      <c r="AL46" s="94">
        <v>1834626.35</v>
      </c>
      <c r="AM46" s="93"/>
      <c r="AN46" s="94">
        <v>20000</v>
      </c>
      <c r="AO46" s="93">
        <f t="shared" si="3"/>
        <v>44419431.35</v>
      </c>
      <c r="AR46" s="36" t="s">
        <v>88</v>
      </c>
      <c r="AS46" s="37" t="s">
        <v>89</v>
      </c>
      <c r="AT46" s="82">
        <v>58395136.04</v>
      </c>
      <c r="AV46" s="93">
        <f t="shared" si="4"/>
        <v>13975704.689999998</v>
      </c>
      <c r="AX46" s="82">
        <v>44419431.35</v>
      </c>
      <c r="AY46" s="94">
        <f t="shared" si="5"/>
        <v>0</v>
      </c>
    </row>
    <row r="47" spans="1:51" ht="15.75">
      <c r="A47" s="82">
        <v>645</v>
      </c>
      <c r="B47" s="82" t="s">
        <v>91</v>
      </c>
      <c r="C47" s="83">
        <v>274499</v>
      </c>
      <c r="D47" s="83">
        <v>28224</v>
      </c>
      <c r="F47" s="102">
        <v>482535</v>
      </c>
      <c r="G47" s="102">
        <v>49615</v>
      </c>
      <c r="I47" s="83">
        <v>1544533</v>
      </c>
      <c r="J47" s="83">
        <v>158810</v>
      </c>
      <c r="L47" s="83">
        <v>284297</v>
      </c>
      <c r="M47" s="83">
        <v>29232</v>
      </c>
      <c r="O47" s="83">
        <v>16983</v>
      </c>
      <c r="P47" s="83">
        <v>1746</v>
      </c>
      <c r="R47" s="83">
        <v>0</v>
      </c>
      <c r="S47" s="83">
        <v>0</v>
      </c>
      <c r="U47" s="83">
        <v>0</v>
      </c>
      <c r="V47" s="83">
        <v>0</v>
      </c>
      <c r="X47" s="87">
        <f t="shared" si="0"/>
        <v>2602847</v>
      </c>
      <c r="Y47" s="87">
        <f t="shared" si="0"/>
        <v>267627</v>
      </c>
      <c r="Z47" s="93">
        <f t="shared" si="1"/>
        <v>2335220</v>
      </c>
      <c r="AB47" s="83">
        <v>645</v>
      </c>
      <c r="AC47" s="83" t="s">
        <v>91</v>
      </c>
      <c r="AD47" s="82">
        <v>390545</v>
      </c>
      <c r="AF47" s="83">
        <v>645</v>
      </c>
      <c r="AG47" s="83" t="s">
        <v>91</v>
      </c>
      <c r="AH47" s="82">
        <v>394999</v>
      </c>
      <c r="AJ47" s="93">
        <f t="shared" si="2"/>
        <v>2330766</v>
      </c>
      <c r="AK47" s="93"/>
      <c r="AL47" s="94">
        <v>70289</v>
      </c>
      <c r="AM47" s="93"/>
      <c r="AO47" s="93">
        <f t="shared" si="3"/>
        <v>2401055</v>
      </c>
      <c r="AR47" s="36" t="s">
        <v>90</v>
      </c>
      <c r="AS47" s="37" t="s">
        <v>91</v>
      </c>
      <c r="AT47" s="82">
        <v>2401055</v>
      </c>
      <c r="AV47" s="93">
        <f t="shared" si="4"/>
        <v>0</v>
      </c>
      <c r="AX47" s="82">
        <v>2401055</v>
      </c>
      <c r="AY47" s="94">
        <f t="shared" si="5"/>
        <v>0</v>
      </c>
    </row>
    <row r="48" spans="1:51" ht="15.75">
      <c r="A48" s="82">
        <v>646</v>
      </c>
      <c r="B48" s="82" t="s">
        <v>93</v>
      </c>
      <c r="C48" s="83">
        <v>8239</v>
      </c>
      <c r="D48" s="83">
        <v>1342</v>
      </c>
      <c r="F48" s="102">
        <v>189145</v>
      </c>
      <c r="G48" s="102">
        <v>30816</v>
      </c>
      <c r="I48" s="83">
        <v>233322</v>
      </c>
      <c r="J48" s="83">
        <v>38014</v>
      </c>
      <c r="L48" s="83">
        <v>129947</v>
      </c>
      <c r="M48" s="83">
        <v>21172</v>
      </c>
      <c r="O48" s="83">
        <v>0</v>
      </c>
      <c r="P48" s="83">
        <v>0</v>
      </c>
      <c r="R48" s="83">
        <v>0</v>
      </c>
      <c r="S48" s="83">
        <v>0</v>
      </c>
      <c r="U48" s="83">
        <v>468</v>
      </c>
      <c r="V48" s="83">
        <v>76</v>
      </c>
      <c r="X48" s="87">
        <f t="shared" si="0"/>
        <v>561121</v>
      </c>
      <c r="Y48" s="87">
        <f t="shared" si="0"/>
        <v>91420</v>
      </c>
      <c r="Z48" s="93">
        <f t="shared" si="1"/>
        <v>469701</v>
      </c>
      <c r="AB48" s="83">
        <v>646</v>
      </c>
      <c r="AC48" s="83" t="s">
        <v>93</v>
      </c>
      <c r="AD48" s="82">
        <v>77931</v>
      </c>
      <c r="AF48" s="83">
        <v>646</v>
      </c>
      <c r="AG48" s="83" t="s">
        <v>93</v>
      </c>
      <c r="AH48" s="82">
        <v>78640</v>
      </c>
      <c r="AJ48" s="93">
        <f t="shared" si="2"/>
        <v>468992</v>
      </c>
      <c r="AK48" s="93"/>
      <c r="AM48" s="93"/>
      <c r="AO48" s="93">
        <f t="shared" si="3"/>
        <v>468992</v>
      </c>
      <c r="AR48" s="36" t="s">
        <v>92</v>
      </c>
      <c r="AS48" s="37" t="s">
        <v>93</v>
      </c>
      <c r="AT48" s="82">
        <v>468992</v>
      </c>
      <c r="AV48" s="93">
        <f t="shared" si="4"/>
        <v>0</v>
      </c>
      <c r="AX48" s="82">
        <v>468992</v>
      </c>
      <c r="AY48" s="94">
        <f t="shared" si="5"/>
        <v>0</v>
      </c>
    </row>
    <row r="49" spans="1:51" ht="15.75">
      <c r="A49" s="82">
        <v>647</v>
      </c>
      <c r="B49" s="82" t="s">
        <v>95</v>
      </c>
      <c r="C49" s="83">
        <v>239362</v>
      </c>
      <c r="D49" s="83">
        <v>33047</v>
      </c>
      <c r="F49" s="102">
        <v>1984782</v>
      </c>
      <c r="G49" s="102">
        <v>274024</v>
      </c>
      <c r="I49" s="83">
        <v>4493386</v>
      </c>
      <c r="J49" s="83">
        <v>620369</v>
      </c>
      <c r="L49" s="83">
        <v>889631</v>
      </c>
      <c r="M49" s="83">
        <v>122825</v>
      </c>
      <c r="O49" s="83">
        <v>522494</v>
      </c>
      <c r="P49" s="83">
        <v>72137</v>
      </c>
      <c r="R49" s="83">
        <v>0</v>
      </c>
      <c r="S49" s="83">
        <v>0</v>
      </c>
      <c r="U49" s="83">
        <v>12162</v>
      </c>
      <c r="V49" s="83">
        <v>1679</v>
      </c>
      <c r="X49" s="87">
        <f t="shared" si="0"/>
        <v>8141817</v>
      </c>
      <c r="Y49" s="87">
        <f t="shared" si="0"/>
        <v>1124081</v>
      </c>
      <c r="Z49" s="93">
        <f t="shared" si="1"/>
        <v>7017736</v>
      </c>
      <c r="AB49" s="83">
        <v>647</v>
      </c>
      <c r="AC49" s="83" t="s">
        <v>95</v>
      </c>
      <c r="AD49" s="82">
        <v>1169704</v>
      </c>
      <c r="AF49" s="83">
        <v>647</v>
      </c>
      <c r="AG49" s="83" t="s">
        <v>95</v>
      </c>
      <c r="AH49" s="82">
        <v>1236055</v>
      </c>
      <c r="AJ49" s="93">
        <f t="shared" si="2"/>
        <v>6951385</v>
      </c>
      <c r="AK49" s="93"/>
      <c r="AL49" s="94">
        <v>360783</v>
      </c>
      <c r="AM49" s="93"/>
      <c r="AO49" s="93">
        <f t="shared" si="3"/>
        <v>7312168</v>
      </c>
      <c r="AR49" s="36" t="s">
        <v>94</v>
      </c>
      <c r="AS49" s="37" t="s">
        <v>95</v>
      </c>
      <c r="AT49" s="82">
        <v>7308170</v>
      </c>
      <c r="AV49" s="93">
        <f t="shared" si="4"/>
        <v>-3998</v>
      </c>
      <c r="AX49" s="82">
        <v>7312168</v>
      </c>
      <c r="AY49" s="94">
        <f t="shared" si="5"/>
        <v>0</v>
      </c>
    </row>
    <row r="50" spans="1:51" ht="15.75">
      <c r="A50" s="82">
        <v>648</v>
      </c>
      <c r="B50" s="82" t="s">
        <v>97</v>
      </c>
      <c r="C50" s="83">
        <v>1399884</v>
      </c>
      <c r="D50" s="83">
        <v>238335</v>
      </c>
      <c r="F50" s="102">
        <v>1022503</v>
      </c>
      <c r="G50" s="102">
        <v>174085</v>
      </c>
      <c r="I50" s="83">
        <v>8965487</v>
      </c>
      <c r="J50" s="83">
        <v>1526406</v>
      </c>
      <c r="L50" s="83">
        <v>2702970</v>
      </c>
      <c r="M50" s="83">
        <v>460190</v>
      </c>
      <c r="O50" s="83">
        <v>596011</v>
      </c>
      <c r="P50" s="83">
        <v>101473</v>
      </c>
      <c r="R50" s="83">
        <v>0</v>
      </c>
      <c r="S50" s="83">
        <v>0</v>
      </c>
      <c r="U50" s="83">
        <v>14501</v>
      </c>
      <c r="V50" s="83">
        <v>2469</v>
      </c>
      <c r="X50" s="87">
        <f t="shared" si="0"/>
        <v>14701356</v>
      </c>
      <c r="Y50" s="87">
        <f t="shared" si="0"/>
        <v>2502958</v>
      </c>
      <c r="Z50" s="93">
        <f t="shared" si="1"/>
        <v>12198398</v>
      </c>
      <c r="AB50" s="83">
        <v>648</v>
      </c>
      <c r="AC50" s="83" t="s">
        <v>97</v>
      </c>
      <c r="AD50" s="82">
        <v>2031006</v>
      </c>
      <c r="AF50" s="83">
        <v>648</v>
      </c>
      <c r="AG50" s="83" t="s">
        <v>97</v>
      </c>
      <c r="AH50" s="82">
        <v>2037542</v>
      </c>
      <c r="AJ50" s="93">
        <f t="shared" si="2"/>
        <v>12191862</v>
      </c>
      <c r="AK50" s="93"/>
      <c r="AL50" s="94">
        <v>385817.85</v>
      </c>
      <c r="AM50" s="93"/>
      <c r="AO50" s="93">
        <f t="shared" si="3"/>
        <v>12577679.85</v>
      </c>
      <c r="AR50" s="36" t="s">
        <v>96</v>
      </c>
      <c r="AS50" s="37" t="s">
        <v>97</v>
      </c>
      <c r="AT50" s="82">
        <v>12577679.85</v>
      </c>
      <c r="AV50" s="93">
        <f t="shared" si="4"/>
        <v>0</v>
      </c>
      <c r="AX50" s="82">
        <v>12577679.85</v>
      </c>
      <c r="AY50" s="94">
        <f t="shared" si="5"/>
        <v>0</v>
      </c>
    </row>
    <row r="51" spans="1:51" ht="15.75">
      <c r="A51" s="82">
        <v>649</v>
      </c>
      <c r="B51" s="82" t="s">
        <v>99</v>
      </c>
      <c r="C51" s="83">
        <v>155346</v>
      </c>
      <c r="D51" s="83">
        <v>21070</v>
      </c>
      <c r="F51" s="102">
        <v>699249</v>
      </c>
      <c r="G51" s="102">
        <v>94842</v>
      </c>
      <c r="I51" s="83">
        <v>679373</v>
      </c>
      <c r="J51" s="83">
        <v>92146</v>
      </c>
      <c r="L51" s="83">
        <v>113489</v>
      </c>
      <c r="M51" s="83">
        <v>15393</v>
      </c>
      <c r="O51" s="83">
        <v>0</v>
      </c>
      <c r="P51" s="83">
        <v>0</v>
      </c>
      <c r="R51" s="83">
        <v>0</v>
      </c>
      <c r="S51" s="83">
        <v>0</v>
      </c>
      <c r="U51" s="83">
        <v>0</v>
      </c>
      <c r="V51" s="83">
        <v>0</v>
      </c>
      <c r="X51" s="87">
        <f t="shared" si="0"/>
        <v>1647457</v>
      </c>
      <c r="Y51" s="87">
        <f t="shared" si="0"/>
        <v>223451</v>
      </c>
      <c r="Z51" s="93">
        <f t="shared" si="1"/>
        <v>1424006</v>
      </c>
      <c r="AB51" s="83">
        <v>649</v>
      </c>
      <c r="AC51" s="83" t="s">
        <v>99</v>
      </c>
      <c r="AD51" s="82">
        <v>237916</v>
      </c>
      <c r="AF51" s="83">
        <v>649</v>
      </c>
      <c r="AG51" s="83" t="s">
        <v>99</v>
      </c>
      <c r="AH51" s="82">
        <v>208688</v>
      </c>
      <c r="AJ51" s="93">
        <f t="shared" si="2"/>
        <v>1453234</v>
      </c>
      <c r="AK51" s="93"/>
      <c r="AL51" s="94">
        <v>48583</v>
      </c>
      <c r="AM51" s="93"/>
      <c r="AO51" s="93">
        <f t="shared" si="3"/>
        <v>1501817</v>
      </c>
      <c r="AR51" s="36" t="s">
        <v>98</v>
      </c>
      <c r="AS51" s="37" t="s">
        <v>99</v>
      </c>
      <c r="AT51" s="82">
        <v>1501817</v>
      </c>
      <c r="AV51" s="93">
        <f t="shared" si="4"/>
        <v>0</v>
      </c>
      <c r="AX51" s="82">
        <v>1501817</v>
      </c>
      <c r="AY51" s="94">
        <f t="shared" si="5"/>
        <v>0</v>
      </c>
    </row>
    <row r="52" spans="1:51" ht="15.75">
      <c r="A52" s="82">
        <v>650</v>
      </c>
      <c r="B52" s="82" t="s">
        <v>101</v>
      </c>
      <c r="C52" s="83">
        <v>0</v>
      </c>
      <c r="D52" s="83">
        <v>0</v>
      </c>
      <c r="F52" s="102">
        <v>18016</v>
      </c>
      <c r="G52" s="102">
        <v>2734</v>
      </c>
      <c r="I52" s="83">
        <v>199459</v>
      </c>
      <c r="J52" s="83">
        <v>30265</v>
      </c>
      <c r="L52" s="83">
        <v>58837</v>
      </c>
      <c r="M52" s="83">
        <v>8928</v>
      </c>
      <c r="O52" s="83">
        <v>30566</v>
      </c>
      <c r="P52" s="83">
        <v>4638</v>
      </c>
      <c r="R52" s="83">
        <v>0</v>
      </c>
      <c r="S52" s="83">
        <v>0</v>
      </c>
      <c r="U52" s="83">
        <v>1403</v>
      </c>
      <c r="V52" s="83">
        <v>213</v>
      </c>
      <c r="X52" s="87">
        <f t="shared" si="0"/>
        <v>308281</v>
      </c>
      <c r="Y52" s="87">
        <f t="shared" si="0"/>
        <v>46778</v>
      </c>
      <c r="Z52" s="93">
        <f t="shared" si="1"/>
        <v>261503</v>
      </c>
      <c r="AB52" s="83">
        <v>650</v>
      </c>
      <c r="AC52" s="83" t="s">
        <v>101</v>
      </c>
      <c r="AD52" s="82">
        <v>42795</v>
      </c>
      <c r="AF52" s="83">
        <v>650</v>
      </c>
      <c r="AG52" s="83" t="s">
        <v>101</v>
      </c>
      <c r="AH52" s="82">
        <v>38847</v>
      </c>
      <c r="AJ52" s="93">
        <f t="shared" si="2"/>
        <v>265451</v>
      </c>
      <c r="AK52" s="93">
        <v>4316</v>
      </c>
      <c r="AL52" s="94">
        <v>6529</v>
      </c>
      <c r="AM52" s="93"/>
      <c r="AO52" s="93">
        <f t="shared" si="3"/>
        <v>276296</v>
      </c>
      <c r="AR52" s="36" t="s">
        <v>100</v>
      </c>
      <c r="AS52" s="37" t="s">
        <v>101</v>
      </c>
      <c r="AT52" s="82">
        <v>276296</v>
      </c>
      <c r="AV52" s="93">
        <f t="shared" si="4"/>
        <v>0</v>
      </c>
      <c r="AX52" s="82">
        <v>271980</v>
      </c>
      <c r="AY52" s="94">
        <f t="shared" si="5"/>
        <v>-4316</v>
      </c>
    </row>
    <row r="53" spans="1:51" ht="15.75">
      <c r="A53" s="82">
        <v>651</v>
      </c>
      <c r="B53" s="82" t="s">
        <v>103</v>
      </c>
      <c r="C53" s="83">
        <v>178220</v>
      </c>
      <c r="D53" s="83">
        <v>22049</v>
      </c>
      <c r="F53" s="102">
        <v>607936</v>
      </c>
      <c r="G53" s="102">
        <v>75213</v>
      </c>
      <c r="I53" s="83">
        <v>3495825</v>
      </c>
      <c r="J53" s="83">
        <v>432501</v>
      </c>
      <c r="L53" s="83">
        <v>1506436</v>
      </c>
      <c r="M53" s="83">
        <v>186375</v>
      </c>
      <c r="O53" s="83">
        <v>1822093</v>
      </c>
      <c r="P53" s="83">
        <v>225428</v>
      </c>
      <c r="R53" s="83">
        <v>11384</v>
      </c>
      <c r="S53" s="83">
        <v>1408</v>
      </c>
      <c r="U53" s="83">
        <v>0</v>
      </c>
      <c r="V53" s="83">
        <v>0</v>
      </c>
      <c r="X53" s="87">
        <f t="shared" si="0"/>
        <v>7621894</v>
      </c>
      <c r="Y53" s="87">
        <f t="shared" si="0"/>
        <v>942974</v>
      </c>
      <c r="Z53" s="93">
        <f t="shared" si="1"/>
        <v>6678920</v>
      </c>
      <c r="AB53" s="83">
        <v>651</v>
      </c>
      <c r="AC53" s="83" t="s">
        <v>103</v>
      </c>
      <c r="AD53" s="82">
        <v>1105283</v>
      </c>
      <c r="AF53" s="83">
        <v>651</v>
      </c>
      <c r="AG53" s="83" t="s">
        <v>103</v>
      </c>
      <c r="AH53" s="82">
        <v>1123356</v>
      </c>
      <c r="AJ53" s="93">
        <f t="shared" si="2"/>
        <v>6660847</v>
      </c>
      <c r="AK53" s="93"/>
      <c r="AL53" s="94">
        <v>407368</v>
      </c>
      <c r="AM53" s="93"/>
      <c r="AO53" s="93">
        <f t="shared" si="3"/>
        <v>7068215</v>
      </c>
      <c r="AR53" s="36" t="s">
        <v>102</v>
      </c>
      <c r="AS53" s="37" t="s">
        <v>103</v>
      </c>
      <c r="AT53" s="82">
        <v>7056831</v>
      </c>
      <c r="AV53" s="93">
        <f t="shared" si="4"/>
        <v>-11384</v>
      </c>
      <c r="AX53" s="82">
        <v>7068215</v>
      </c>
      <c r="AY53" s="94">
        <f t="shared" si="5"/>
        <v>0</v>
      </c>
    </row>
    <row r="54" spans="1:51" ht="15.75">
      <c r="A54" s="82">
        <v>652</v>
      </c>
      <c r="B54" s="82" t="s">
        <v>105</v>
      </c>
      <c r="C54" s="83">
        <v>103285</v>
      </c>
      <c r="D54" s="83">
        <v>12948</v>
      </c>
      <c r="F54" s="102">
        <v>281013</v>
      </c>
      <c r="G54" s="102">
        <v>35228</v>
      </c>
      <c r="I54" s="83">
        <v>1192420</v>
      </c>
      <c r="J54" s="83">
        <v>149483</v>
      </c>
      <c r="L54" s="83">
        <v>520626</v>
      </c>
      <c r="M54" s="83">
        <v>65266</v>
      </c>
      <c r="O54" s="83">
        <v>377561</v>
      </c>
      <c r="P54" s="83">
        <v>47331</v>
      </c>
      <c r="R54" s="83">
        <v>0</v>
      </c>
      <c r="S54" s="83">
        <v>0</v>
      </c>
      <c r="U54" s="83">
        <v>0</v>
      </c>
      <c r="V54" s="83">
        <v>0</v>
      </c>
      <c r="X54" s="87">
        <f t="shared" si="0"/>
        <v>2474905</v>
      </c>
      <c r="Y54" s="87">
        <f t="shared" si="0"/>
        <v>310256</v>
      </c>
      <c r="Z54" s="93">
        <f t="shared" si="1"/>
        <v>2164649</v>
      </c>
      <c r="AB54" s="83">
        <v>652</v>
      </c>
      <c r="AC54" s="83" t="s">
        <v>105</v>
      </c>
      <c r="AD54" s="82">
        <v>359669</v>
      </c>
      <c r="AF54" s="83">
        <v>652</v>
      </c>
      <c r="AG54" s="83" t="s">
        <v>105</v>
      </c>
      <c r="AH54" s="82">
        <v>353630</v>
      </c>
      <c r="AJ54" s="93">
        <f t="shared" si="2"/>
        <v>2170688</v>
      </c>
      <c r="AK54" s="93"/>
      <c r="AL54" s="94">
        <v>70861.51</v>
      </c>
      <c r="AM54" s="94">
        <v>81218</v>
      </c>
      <c r="AN54" s="93"/>
      <c r="AO54" s="93">
        <f t="shared" si="3"/>
        <v>2322767.51</v>
      </c>
      <c r="AP54" s="93"/>
      <c r="AR54" s="36" t="s">
        <v>104</v>
      </c>
      <c r="AS54" s="37" t="s">
        <v>105</v>
      </c>
      <c r="AT54" s="82">
        <v>2328329.51</v>
      </c>
      <c r="AV54" s="93">
        <f t="shared" si="4"/>
        <v>5562</v>
      </c>
      <c r="AX54" s="82">
        <v>2322767.51</v>
      </c>
      <c r="AY54" s="94">
        <f t="shared" si="5"/>
        <v>0</v>
      </c>
    </row>
    <row r="55" spans="1:51" ht="15.75">
      <c r="A55" s="82">
        <v>653</v>
      </c>
      <c r="B55" s="82" t="s">
        <v>107</v>
      </c>
      <c r="C55" s="83">
        <v>116617</v>
      </c>
      <c r="D55" s="83">
        <v>10693</v>
      </c>
      <c r="F55" s="102">
        <v>513423</v>
      </c>
      <c r="G55" s="102">
        <v>47077</v>
      </c>
      <c r="I55" s="83">
        <v>1769559</v>
      </c>
      <c r="J55" s="83">
        <v>162254</v>
      </c>
      <c r="L55" s="83">
        <v>832196</v>
      </c>
      <c r="M55" s="83">
        <v>76305</v>
      </c>
      <c r="O55" s="83">
        <v>59523</v>
      </c>
      <c r="P55" s="83">
        <v>5458</v>
      </c>
      <c r="R55" s="83">
        <v>0</v>
      </c>
      <c r="S55" s="83">
        <v>0</v>
      </c>
      <c r="U55" s="83">
        <v>468</v>
      </c>
      <c r="V55" s="83">
        <v>43</v>
      </c>
      <c r="X55" s="87">
        <f t="shared" si="0"/>
        <v>3291786</v>
      </c>
      <c r="Y55" s="87">
        <f t="shared" si="0"/>
        <v>301830</v>
      </c>
      <c r="Z55" s="93">
        <f t="shared" si="1"/>
        <v>2989956</v>
      </c>
      <c r="AB55" s="83">
        <v>653</v>
      </c>
      <c r="AC55" s="83" t="s">
        <v>107</v>
      </c>
      <c r="AD55" s="82">
        <v>499861</v>
      </c>
      <c r="AF55" s="83">
        <v>653</v>
      </c>
      <c r="AG55" s="83" t="s">
        <v>107</v>
      </c>
      <c r="AH55" s="82">
        <v>654913</v>
      </c>
      <c r="AJ55" s="93">
        <f t="shared" si="2"/>
        <v>2834904</v>
      </c>
      <c r="AK55" s="93"/>
      <c r="AL55" s="94">
        <v>91209</v>
      </c>
      <c r="AM55" s="93"/>
      <c r="AN55" s="93"/>
      <c r="AO55" s="93">
        <f t="shared" si="3"/>
        <v>2926113</v>
      </c>
      <c r="AP55" s="93"/>
      <c r="AR55" s="36" t="s">
        <v>106</v>
      </c>
      <c r="AS55" s="37" t="s">
        <v>107</v>
      </c>
      <c r="AT55" s="82">
        <v>2926113</v>
      </c>
      <c r="AV55" s="93">
        <f t="shared" si="4"/>
        <v>0</v>
      </c>
      <c r="AX55" s="82">
        <v>2926113</v>
      </c>
      <c r="AY55" s="94">
        <f t="shared" si="5"/>
        <v>0</v>
      </c>
    </row>
    <row r="56" spans="1:51" ht="15.75">
      <c r="A56" s="82">
        <v>654</v>
      </c>
      <c r="B56" s="82" t="s">
        <v>109</v>
      </c>
      <c r="C56" s="83">
        <v>80509</v>
      </c>
      <c r="D56" s="83">
        <v>9282</v>
      </c>
      <c r="F56" s="102">
        <v>194485</v>
      </c>
      <c r="G56" s="102">
        <v>22423</v>
      </c>
      <c r="I56" s="83">
        <v>696449</v>
      </c>
      <c r="J56" s="83">
        <v>80296</v>
      </c>
      <c r="L56" s="83">
        <v>148115</v>
      </c>
      <c r="M56" s="83">
        <v>17077</v>
      </c>
      <c r="O56" s="83">
        <v>139813</v>
      </c>
      <c r="P56" s="83">
        <v>16120</v>
      </c>
      <c r="R56" s="83">
        <v>0</v>
      </c>
      <c r="S56" s="83">
        <v>0</v>
      </c>
      <c r="U56" s="83">
        <v>1403</v>
      </c>
      <c r="V56" s="83">
        <v>162</v>
      </c>
      <c r="X56" s="87">
        <f t="shared" si="0"/>
        <v>1260774</v>
      </c>
      <c r="Y56" s="87">
        <f t="shared" si="0"/>
        <v>145360</v>
      </c>
      <c r="Z56" s="93">
        <f t="shared" si="1"/>
        <v>1115414</v>
      </c>
      <c r="AB56" s="83">
        <v>654</v>
      </c>
      <c r="AC56" s="83" t="s">
        <v>109</v>
      </c>
      <c r="AD56" s="82">
        <v>185092</v>
      </c>
      <c r="AF56" s="83">
        <v>654</v>
      </c>
      <c r="AG56" s="83" t="s">
        <v>109</v>
      </c>
      <c r="AH56" s="82">
        <v>207371</v>
      </c>
      <c r="AJ56" s="93">
        <f t="shared" si="2"/>
        <v>1093135</v>
      </c>
      <c r="AK56" s="93">
        <v>17478</v>
      </c>
      <c r="AL56" s="94">
        <v>62006</v>
      </c>
      <c r="AM56" s="93"/>
      <c r="AN56" s="93"/>
      <c r="AO56" s="93">
        <f t="shared" si="3"/>
        <v>1172619</v>
      </c>
      <c r="AP56" s="93"/>
      <c r="AR56" s="36" t="s">
        <v>108</v>
      </c>
      <c r="AS56" s="37" t="s">
        <v>109</v>
      </c>
      <c r="AT56" s="82">
        <v>1172619</v>
      </c>
      <c r="AV56" s="93">
        <f t="shared" si="4"/>
        <v>0</v>
      </c>
      <c r="AX56" s="82">
        <v>1155141</v>
      </c>
      <c r="AY56" s="94">
        <f t="shared" si="5"/>
        <v>-17478</v>
      </c>
    </row>
    <row r="57" spans="1:51" ht="15.75">
      <c r="A57" s="82">
        <v>655</v>
      </c>
      <c r="B57" s="82" t="s">
        <v>111</v>
      </c>
      <c r="C57" s="83">
        <v>273740</v>
      </c>
      <c r="D57" s="83">
        <v>64767</v>
      </c>
      <c r="F57" s="102">
        <v>160234</v>
      </c>
      <c r="G57" s="102">
        <v>37911</v>
      </c>
      <c r="I57" s="83">
        <v>1390649</v>
      </c>
      <c r="J57" s="83">
        <v>329027</v>
      </c>
      <c r="L57" s="83">
        <v>394887</v>
      </c>
      <c r="M57" s="83">
        <v>93430</v>
      </c>
      <c r="O57" s="83">
        <v>306128</v>
      </c>
      <c r="P57" s="83">
        <v>72430</v>
      </c>
      <c r="R57" s="83">
        <v>0</v>
      </c>
      <c r="S57" s="83">
        <v>0</v>
      </c>
      <c r="U57" s="83">
        <v>468</v>
      </c>
      <c r="V57" s="83">
        <v>111</v>
      </c>
      <c r="X57" s="87">
        <f t="shared" si="0"/>
        <v>2526106</v>
      </c>
      <c r="Y57" s="87">
        <f t="shared" si="0"/>
        <v>597676</v>
      </c>
      <c r="Z57" s="93">
        <f t="shared" si="1"/>
        <v>1928430</v>
      </c>
      <c r="AB57" s="83">
        <v>655</v>
      </c>
      <c r="AC57" s="83" t="s">
        <v>111</v>
      </c>
      <c r="AD57" s="82">
        <v>319411</v>
      </c>
      <c r="AF57" s="83">
        <v>655</v>
      </c>
      <c r="AG57" s="83" t="s">
        <v>111</v>
      </c>
      <c r="AH57" s="82">
        <v>320610</v>
      </c>
      <c r="AJ57" s="93">
        <f t="shared" si="2"/>
        <v>1927231</v>
      </c>
      <c r="AK57" s="93">
        <v>20328</v>
      </c>
      <c r="AL57" s="94">
        <v>89364.24</v>
      </c>
      <c r="AM57" s="93"/>
      <c r="AO57" s="93">
        <f t="shared" si="3"/>
        <v>2036923.24</v>
      </c>
      <c r="AR57" s="36" t="s">
        <v>110</v>
      </c>
      <c r="AS57" s="37" t="s">
        <v>111</v>
      </c>
      <c r="AT57" s="82">
        <v>2036923.24</v>
      </c>
      <c r="AV57" s="93">
        <f t="shared" si="4"/>
        <v>0</v>
      </c>
      <c r="AX57" s="82">
        <v>2016595.24</v>
      </c>
      <c r="AY57" s="94">
        <f t="shared" si="5"/>
        <v>-20328</v>
      </c>
    </row>
    <row r="58" spans="1:51" ht="15.75">
      <c r="A58" s="82">
        <v>656</v>
      </c>
      <c r="B58" s="82" t="s">
        <v>113</v>
      </c>
      <c r="C58" s="83">
        <v>746944</v>
      </c>
      <c r="D58" s="83">
        <v>168554</v>
      </c>
      <c r="F58" s="102">
        <v>554125</v>
      </c>
      <c r="G58" s="102">
        <v>125043</v>
      </c>
      <c r="I58" s="83">
        <v>7655445</v>
      </c>
      <c r="J58" s="83">
        <v>1727514</v>
      </c>
      <c r="L58" s="83">
        <v>3147106</v>
      </c>
      <c r="M58" s="83">
        <v>710170</v>
      </c>
      <c r="O58" s="83">
        <v>259844</v>
      </c>
      <c r="P58" s="83">
        <v>58636</v>
      </c>
      <c r="R58" s="83">
        <v>9620</v>
      </c>
      <c r="S58" s="83">
        <v>2171</v>
      </c>
      <c r="U58" s="83">
        <v>7484</v>
      </c>
      <c r="V58" s="83">
        <v>1689</v>
      </c>
      <c r="X58" s="87">
        <f t="shared" si="0"/>
        <v>12380568</v>
      </c>
      <c r="Y58" s="87">
        <f t="shared" si="0"/>
        <v>2793777</v>
      </c>
      <c r="Z58" s="93">
        <f t="shared" si="1"/>
        <v>9586791</v>
      </c>
      <c r="AB58" s="83">
        <v>656</v>
      </c>
      <c r="AC58" s="83" t="s">
        <v>113</v>
      </c>
      <c r="AD58" s="82">
        <v>1598360</v>
      </c>
      <c r="AF58" s="83">
        <v>656</v>
      </c>
      <c r="AG58" s="83" t="s">
        <v>113</v>
      </c>
      <c r="AH58" s="82">
        <v>1737316</v>
      </c>
      <c r="AJ58" s="93">
        <f t="shared" si="2"/>
        <v>9447835</v>
      </c>
      <c r="AK58" s="93"/>
      <c r="AL58" s="94">
        <v>330578</v>
      </c>
      <c r="AM58" s="93"/>
      <c r="AO58" s="93">
        <f t="shared" si="3"/>
        <v>9778413</v>
      </c>
      <c r="AR58" s="36" t="s">
        <v>112</v>
      </c>
      <c r="AS58" s="37" t="s">
        <v>113</v>
      </c>
      <c r="AT58" s="82">
        <v>9778413</v>
      </c>
      <c r="AV58" s="93">
        <f t="shared" si="4"/>
        <v>0</v>
      </c>
      <c r="AX58" s="82">
        <v>9778413</v>
      </c>
      <c r="AY58" s="94">
        <f t="shared" si="5"/>
        <v>0</v>
      </c>
    </row>
    <row r="59" spans="1:51" ht="15.75">
      <c r="A59" s="82">
        <v>657</v>
      </c>
      <c r="B59" s="82" t="s">
        <v>115</v>
      </c>
      <c r="C59" s="83">
        <v>1095863</v>
      </c>
      <c r="D59" s="83">
        <v>158258</v>
      </c>
      <c r="F59" s="102">
        <v>772166</v>
      </c>
      <c r="G59" s="102">
        <v>111511</v>
      </c>
      <c r="I59" s="83">
        <v>6221940</v>
      </c>
      <c r="J59" s="83">
        <v>898534</v>
      </c>
      <c r="L59" s="83">
        <v>2927497</v>
      </c>
      <c r="M59" s="83">
        <v>422771</v>
      </c>
      <c r="O59" s="83">
        <v>563347</v>
      </c>
      <c r="P59" s="83">
        <v>81355</v>
      </c>
      <c r="R59" s="83">
        <v>19646</v>
      </c>
      <c r="S59" s="83">
        <v>2837</v>
      </c>
      <c r="U59" s="83">
        <v>47244</v>
      </c>
      <c r="V59" s="83">
        <v>6823</v>
      </c>
      <c r="X59" s="87">
        <f t="shared" si="0"/>
        <v>11647703</v>
      </c>
      <c r="Y59" s="87">
        <f t="shared" si="0"/>
        <v>1682089</v>
      </c>
      <c r="Z59" s="93">
        <f t="shared" si="1"/>
        <v>9965614</v>
      </c>
      <c r="AB59" s="83">
        <v>657</v>
      </c>
      <c r="AC59" s="83" t="s">
        <v>115</v>
      </c>
      <c r="AD59" s="82">
        <v>1651901</v>
      </c>
      <c r="AF59" s="83">
        <v>657</v>
      </c>
      <c r="AG59" s="83" t="s">
        <v>115</v>
      </c>
      <c r="AH59" s="82">
        <v>1551404</v>
      </c>
      <c r="AJ59" s="93">
        <f t="shared" si="2"/>
        <v>10066111</v>
      </c>
      <c r="AK59" s="93"/>
      <c r="AL59" s="94">
        <v>430427</v>
      </c>
      <c r="AM59" s="93"/>
      <c r="AO59" s="93">
        <f t="shared" si="3"/>
        <v>10496538</v>
      </c>
      <c r="AR59" s="36" t="s">
        <v>114</v>
      </c>
      <c r="AS59" s="37" t="s">
        <v>115</v>
      </c>
      <c r="AT59" s="82">
        <v>10495528</v>
      </c>
      <c r="AV59" s="93">
        <f t="shared" si="4"/>
        <v>-1010</v>
      </c>
      <c r="AX59" s="82">
        <v>10496538</v>
      </c>
      <c r="AY59" s="94">
        <f t="shared" si="5"/>
        <v>0</v>
      </c>
    </row>
    <row r="60" spans="1:51" ht="15.75">
      <c r="A60" s="82">
        <v>658</v>
      </c>
      <c r="B60" s="82" t="s">
        <v>117</v>
      </c>
      <c r="C60" s="83">
        <v>1315865</v>
      </c>
      <c r="D60" s="83">
        <v>355023</v>
      </c>
      <c r="F60" s="102">
        <v>761748</v>
      </c>
      <c r="G60" s="102">
        <v>205521</v>
      </c>
      <c r="I60" s="83">
        <v>10160167</v>
      </c>
      <c r="J60" s="83">
        <v>2741235</v>
      </c>
      <c r="L60" s="83">
        <v>4834888</v>
      </c>
      <c r="M60" s="83">
        <v>1304463</v>
      </c>
      <c r="O60" s="83">
        <v>2123835</v>
      </c>
      <c r="P60" s="83">
        <v>573015</v>
      </c>
      <c r="R60" s="83">
        <v>16555</v>
      </c>
      <c r="S60" s="83">
        <v>4467</v>
      </c>
      <c r="U60" s="83">
        <v>81391</v>
      </c>
      <c r="V60" s="83">
        <v>21959</v>
      </c>
      <c r="X60" s="87">
        <f t="shared" si="0"/>
        <v>19294449</v>
      </c>
      <c r="Y60" s="87">
        <f t="shared" si="0"/>
        <v>5205683</v>
      </c>
      <c r="Z60" s="93">
        <f t="shared" si="1"/>
        <v>14088766</v>
      </c>
      <c r="AB60" s="83">
        <v>658</v>
      </c>
      <c r="AC60" s="83" t="s">
        <v>117</v>
      </c>
      <c r="AD60" s="82">
        <v>2332304</v>
      </c>
      <c r="AF60" s="83">
        <v>658</v>
      </c>
      <c r="AG60" s="83" t="s">
        <v>117</v>
      </c>
      <c r="AH60" s="82">
        <v>2212342</v>
      </c>
      <c r="AJ60" s="93">
        <f t="shared" si="2"/>
        <v>14208728</v>
      </c>
      <c r="AK60" s="93"/>
      <c r="AL60" s="94">
        <v>755838</v>
      </c>
      <c r="AM60" s="93"/>
      <c r="AO60" s="93">
        <f t="shared" si="3"/>
        <v>14964566</v>
      </c>
      <c r="AR60" s="36" t="s">
        <v>116</v>
      </c>
      <c r="AS60" s="37" t="s">
        <v>117</v>
      </c>
      <c r="AT60" s="82">
        <v>14964566</v>
      </c>
      <c r="AV60" s="93">
        <f t="shared" si="4"/>
        <v>0</v>
      </c>
      <c r="AX60" s="82">
        <v>14964566</v>
      </c>
      <c r="AY60" s="94">
        <f t="shared" si="5"/>
        <v>0</v>
      </c>
    </row>
    <row r="61" spans="1:51" ht="15.75">
      <c r="A61" s="82">
        <v>659</v>
      </c>
      <c r="B61" s="82" t="s">
        <v>119</v>
      </c>
      <c r="C61" s="83">
        <v>125303</v>
      </c>
      <c r="D61" s="83">
        <v>20672</v>
      </c>
      <c r="F61" s="102">
        <v>222117</v>
      </c>
      <c r="G61" s="102">
        <v>36644</v>
      </c>
      <c r="I61" s="83">
        <v>1235691</v>
      </c>
      <c r="J61" s="83">
        <v>203859</v>
      </c>
      <c r="L61" s="83">
        <v>505145</v>
      </c>
      <c r="M61" s="83">
        <v>83337</v>
      </c>
      <c r="O61" s="83">
        <v>571306</v>
      </c>
      <c r="P61" s="83">
        <v>94252</v>
      </c>
      <c r="R61" s="83">
        <v>1177</v>
      </c>
      <c r="S61" s="83">
        <v>194</v>
      </c>
      <c r="U61" s="83">
        <v>1871</v>
      </c>
      <c r="V61" s="83">
        <v>309</v>
      </c>
      <c r="X61" s="87">
        <f t="shared" si="0"/>
        <v>2662610</v>
      </c>
      <c r="Y61" s="87">
        <f t="shared" si="0"/>
        <v>439267</v>
      </c>
      <c r="Z61" s="93">
        <f t="shared" si="1"/>
        <v>2223343</v>
      </c>
      <c r="AB61" s="83">
        <v>659</v>
      </c>
      <c r="AC61" s="83" t="s">
        <v>119</v>
      </c>
      <c r="AD61" s="82">
        <v>367917</v>
      </c>
      <c r="AF61" s="83">
        <v>659</v>
      </c>
      <c r="AG61" s="83" t="s">
        <v>119</v>
      </c>
      <c r="AH61" s="82">
        <v>369222</v>
      </c>
      <c r="AJ61" s="93">
        <f t="shared" si="2"/>
        <v>2222038</v>
      </c>
      <c r="AK61" s="93"/>
      <c r="AL61" s="94">
        <v>34495.95</v>
      </c>
      <c r="AM61" s="93"/>
      <c r="AO61" s="93">
        <f t="shared" si="3"/>
        <v>2256533.95</v>
      </c>
      <c r="AR61" s="36" t="s">
        <v>118</v>
      </c>
      <c r="AS61" s="37" t="s">
        <v>119</v>
      </c>
      <c r="AT61" s="82">
        <v>2149644.95</v>
      </c>
      <c r="AV61" s="93">
        <f t="shared" si="4"/>
        <v>-106889</v>
      </c>
      <c r="AX61" s="82">
        <v>2256533.95</v>
      </c>
      <c r="AY61" s="94">
        <f t="shared" si="5"/>
        <v>0</v>
      </c>
    </row>
    <row r="62" spans="1:51" ht="15.75">
      <c r="A62" s="82">
        <v>660</v>
      </c>
      <c r="B62" s="82" t="s">
        <v>121</v>
      </c>
      <c r="C62" s="83">
        <v>13877428</v>
      </c>
      <c r="D62" s="83">
        <v>5026884</v>
      </c>
      <c r="F62" s="102">
        <v>3485166</v>
      </c>
      <c r="G62" s="102">
        <v>1262448</v>
      </c>
      <c r="I62" s="83">
        <v>29070758</v>
      </c>
      <c r="J62" s="83">
        <v>10530434</v>
      </c>
      <c r="L62" s="83">
        <v>3695626</v>
      </c>
      <c r="M62" s="83">
        <v>1338684</v>
      </c>
      <c r="O62" s="83">
        <v>605028</v>
      </c>
      <c r="P62" s="83">
        <v>219162</v>
      </c>
      <c r="R62" s="83">
        <v>7990</v>
      </c>
      <c r="S62" s="83">
        <v>2894</v>
      </c>
      <c r="U62" s="83">
        <v>289545</v>
      </c>
      <c r="V62" s="83">
        <v>104883</v>
      </c>
      <c r="X62" s="87">
        <f t="shared" si="0"/>
        <v>51031541</v>
      </c>
      <c r="Y62" s="87">
        <f t="shared" si="0"/>
        <v>18485389</v>
      </c>
      <c r="Z62" s="93">
        <f t="shared" si="1"/>
        <v>32546152</v>
      </c>
      <c r="AB62" s="83">
        <v>660</v>
      </c>
      <c r="AC62" s="83" t="s">
        <v>121</v>
      </c>
      <c r="AD62" s="82">
        <v>5382636</v>
      </c>
      <c r="AF62" s="83">
        <v>660</v>
      </c>
      <c r="AG62" s="83" t="s">
        <v>121</v>
      </c>
      <c r="AH62" s="82">
        <v>5271659</v>
      </c>
      <c r="AJ62" s="93">
        <f t="shared" si="2"/>
        <v>32657129</v>
      </c>
      <c r="AK62" s="93"/>
      <c r="AL62" s="94">
        <v>1565790</v>
      </c>
      <c r="AM62" s="94">
        <v>245058</v>
      </c>
      <c r="AO62" s="93">
        <f t="shared" si="3"/>
        <v>34467977</v>
      </c>
      <c r="AR62" s="36" t="s">
        <v>120</v>
      </c>
      <c r="AS62" s="37" t="s">
        <v>121</v>
      </c>
      <c r="AT62" s="82">
        <v>34467977</v>
      </c>
      <c r="AV62" s="93">
        <f t="shared" si="4"/>
        <v>0</v>
      </c>
      <c r="AX62" s="82">
        <v>34467977</v>
      </c>
      <c r="AY62" s="94">
        <f t="shared" si="5"/>
        <v>0</v>
      </c>
    </row>
    <row r="63" spans="1:51" ht="15.75">
      <c r="A63" s="82">
        <v>661</v>
      </c>
      <c r="B63" s="82" t="s">
        <v>123</v>
      </c>
      <c r="C63" s="83">
        <v>42228</v>
      </c>
      <c r="D63" s="83">
        <v>11361</v>
      </c>
      <c r="F63" s="102">
        <v>316492</v>
      </c>
      <c r="G63" s="102">
        <v>85150</v>
      </c>
      <c r="I63" s="83">
        <v>943773</v>
      </c>
      <c r="J63" s="83">
        <v>253914</v>
      </c>
      <c r="L63" s="83">
        <v>199865</v>
      </c>
      <c r="M63" s="83">
        <v>53772</v>
      </c>
      <c r="O63" s="83">
        <v>560237</v>
      </c>
      <c r="P63" s="83">
        <v>150727</v>
      </c>
      <c r="R63" s="83">
        <v>27077</v>
      </c>
      <c r="S63" s="83">
        <v>7285</v>
      </c>
      <c r="U63" s="83">
        <v>2339</v>
      </c>
      <c r="V63" s="83">
        <v>629</v>
      </c>
      <c r="X63" s="87">
        <f t="shared" si="0"/>
        <v>2092011</v>
      </c>
      <c r="Y63" s="87">
        <f t="shared" si="0"/>
        <v>562838</v>
      </c>
      <c r="Z63" s="93">
        <f t="shared" si="1"/>
        <v>1529173</v>
      </c>
      <c r="AB63" s="83">
        <v>661</v>
      </c>
      <c r="AC63" s="83" t="s">
        <v>123</v>
      </c>
      <c r="AD63" s="82">
        <v>248506</v>
      </c>
      <c r="AF63" s="83">
        <v>661</v>
      </c>
      <c r="AG63" s="83" t="s">
        <v>123</v>
      </c>
      <c r="AH63" s="82">
        <v>234303</v>
      </c>
      <c r="AJ63" s="93">
        <f t="shared" si="2"/>
        <v>1543376</v>
      </c>
      <c r="AK63" s="93">
        <v>18784</v>
      </c>
      <c r="AL63" s="94">
        <v>104479.54</v>
      </c>
      <c r="AM63" s="93"/>
      <c r="AO63" s="93">
        <f t="shared" si="3"/>
        <v>1666639.54</v>
      </c>
      <c r="AR63" s="36" t="s">
        <v>122</v>
      </c>
      <c r="AS63" s="37" t="s">
        <v>123</v>
      </c>
      <c r="AT63" s="82">
        <v>1670380</v>
      </c>
      <c r="AV63" s="93">
        <f t="shared" si="4"/>
        <v>3740.4599999999627</v>
      </c>
      <c r="AX63" s="82">
        <v>1647855.54</v>
      </c>
      <c r="AY63" s="94">
        <f t="shared" si="5"/>
        <v>-18784</v>
      </c>
    </row>
    <row r="64" spans="1:51" ht="15.75">
      <c r="A64" s="82">
        <v>662</v>
      </c>
      <c r="B64" s="82" t="s">
        <v>125</v>
      </c>
      <c r="C64" s="83">
        <v>7427</v>
      </c>
      <c r="D64" s="83">
        <v>828</v>
      </c>
      <c r="F64" s="102">
        <v>35830</v>
      </c>
      <c r="G64" s="102">
        <v>3997</v>
      </c>
      <c r="I64" s="83">
        <v>163340</v>
      </c>
      <c r="J64" s="83">
        <v>18220</v>
      </c>
      <c r="L64" s="83">
        <v>58509</v>
      </c>
      <c r="M64" s="83">
        <v>6526</v>
      </c>
      <c r="O64" s="83">
        <v>68404</v>
      </c>
      <c r="P64" s="83">
        <v>7630</v>
      </c>
      <c r="R64" s="83">
        <v>0</v>
      </c>
      <c r="S64" s="83">
        <v>0</v>
      </c>
      <c r="U64" s="83">
        <v>0</v>
      </c>
      <c r="V64" s="83">
        <v>0</v>
      </c>
      <c r="X64" s="87">
        <f t="shared" si="0"/>
        <v>333510</v>
      </c>
      <c r="Y64" s="87">
        <f t="shared" si="0"/>
        <v>37201</v>
      </c>
      <c r="Z64" s="93">
        <f t="shared" si="1"/>
        <v>296309</v>
      </c>
      <c r="AB64" s="83">
        <v>662</v>
      </c>
      <c r="AC64" s="83" t="s">
        <v>125</v>
      </c>
      <c r="AD64" s="82">
        <v>48603</v>
      </c>
      <c r="AF64" s="83">
        <v>662</v>
      </c>
      <c r="AG64" s="83" t="s">
        <v>125</v>
      </c>
      <c r="AH64" s="82">
        <v>46108</v>
      </c>
      <c r="AJ64" s="93">
        <f t="shared" si="2"/>
        <v>298804</v>
      </c>
      <c r="AK64" s="93"/>
      <c r="AL64" s="94">
        <v>15636</v>
      </c>
      <c r="AM64" s="93"/>
      <c r="AO64" s="93">
        <f t="shared" si="3"/>
        <v>314440</v>
      </c>
      <c r="AR64" s="36" t="s">
        <v>124</v>
      </c>
      <c r="AS64" s="37" t="s">
        <v>125</v>
      </c>
      <c r="AT64" s="82">
        <v>265628</v>
      </c>
      <c r="AV64" s="93">
        <f t="shared" si="4"/>
        <v>-48812</v>
      </c>
      <c r="AX64" s="82">
        <v>314440</v>
      </c>
      <c r="AY64" s="94">
        <f t="shared" si="5"/>
        <v>0</v>
      </c>
    </row>
    <row r="65" spans="1:51" ht="15.75">
      <c r="A65" s="82">
        <v>663</v>
      </c>
      <c r="B65" s="82" t="s">
        <v>127</v>
      </c>
      <c r="C65" s="83">
        <v>457371</v>
      </c>
      <c r="D65" s="83">
        <v>181341</v>
      </c>
      <c r="F65" s="102">
        <v>862529</v>
      </c>
      <c r="G65" s="102">
        <v>341981</v>
      </c>
      <c r="I65" s="83">
        <v>4808217</v>
      </c>
      <c r="J65" s="83">
        <v>1906392</v>
      </c>
      <c r="L65" s="83">
        <v>780267</v>
      </c>
      <c r="M65" s="83">
        <v>309365</v>
      </c>
      <c r="O65" s="83">
        <v>303308</v>
      </c>
      <c r="P65" s="83">
        <v>120257</v>
      </c>
      <c r="R65" s="83">
        <v>0</v>
      </c>
      <c r="S65" s="83">
        <v>0</v>
      </c>
      <c r="U65" s="83">
        <v>16839</v>
      </c>
      <c r="V65" s="83">
        <v>6676</v>
      </c>
      <c r="X65" s="87">
        <f t="shared" si="0"/>
        <v>7228531</v>
      </c>
      <c r="Y65" s="87">
        <f t="shared" si="0"/>
        <v>2866012</v>
      </c>
      <c r="Z65" s="93">
        <f t="shared" si="1"/>
        <v>4362519</v>
      </c>
      <c r="AB65" s="83">
        <v>663</v>
      </c>
      <c r="AC65" s="83" t="s">
        <v>127</v>
      </c>
      <c r="AD65" s="82">
        <v>720304</v>
      </c>
      <c r="AF65" s="83">
        <v>663</v>
      </c>
      <c r="AG65" s="83" t="s">
        <v>127</v>
      </c>
      <c r="AH65" s="82">
        <v>764435</v>
      </c>
      <c r="AJ65" s="93">
        <f t="shared" si="2"/>
        <v>4318388</v>
      </c>
      <c r="AK65" s="93"/>
      <c r="AL65" s="94">
        <v>179787</v>
      </c>
      <c r="AM65" s="93"/>
      <c r="AO65" s="93">
        <f t="shared" si="3"/>
        <v>4498175</v>
      </c>
      <c r="AR65" s="36" t="s">
        <v>126</v>
      </c>
      <c r="AS65" s="37" t="s">
        <v>127</v>
      </c>
      <c r="AT65" s="82">
        <v>4542319</v>
      </c>
      <c r="AV65" s="93">
        <f t="shared" si="4"/>
        <v>44144</v>
      </c>
      <c r="AX65" s="82">
        <v>4498175</v>
      </c>
      <c r="AY65" s="94">
        <f t="shared" si="5"/>
        <v>0</v>
      </c>
    </row>
    <row r="66" spans="1:51" ht="15.75">
      <c r="A66" s="82">
        <v>664</v>
      </c>
      <c r="B66" s="82" t="s">
        <v>129</v>
      </c>
      <c r="C66" s="83">
        <v>344293</v>
      </c>
      <c r="D66" s="83">
        <v>44377</v>
      </c>
      <c r="F66" s="102">
        <v>321180</v>
      </c>
      <c r="G66" s="102">
        <v>41397</v>
      </c>
      <c r="I66" s="83">
        <v>2312792</v>
      </c>
      <c r="J66" s="83">
        <v>298100</v>
      </c>
      <c r="L66" s="83">
        <v>986852</v>
      </c>
      <c r="M66" s="83">
        <v>127197</v>
      </c>
      <c r="O66" s="83">
        <v>663858</v>
      </c>
      <c r="P66" s="83">
        <v>85566</v>
      </c>
      <c r="R66" s="83">
        <v>0</v>
      </c>
      <c r="S66" s="83">
        <v>0</v>
      </c>
      <c r="U66" s="83">
        <v>23388</v>
      </c>
      <c r="V66" s="83">
        <v>3015</v>
      </c>
      <c r="X66" s="87">
        <f t="shared" si="0"/>
        <v>4652363</v>
      </c>
      <c r="Y66" s="87">
        <f t="shared" si="0"/>
        <v>599652</v>
      </c>
      <c r="Z66" s="93">
        <f t="shared" si="1"/>
        <v>4052711</v>
      </c>
      <c r="AB66" s="83">
        <v>664</v>
      </c>
      <c r="AC66" s="83" t="s">
        <v>129</v>
      </c>
      <c r="AD66" s="82">
        <v>669472</v>
      </c>
      <c r="AF66" s="83">
        <v>664</v>
      </c>
      <c r="AG66" s="83" t="s">
        <v>129</v>
      </c>
      <c r="AH66" s="82">
        <v>700286</v>
      </c>
      <c r="AJ66" s="93">
        <f t="shared" si="2"/>
        <v>4021897</v>
      </c>
      <c r="AK66" s="93">
        <v>5254</v>
      </c>
      <c r="AL66" s="94">
        <v>80673</v>
      </c>
      <c r="AM66" s="93"/>
      <c r="AO66" s="93">
        <f t="shared" si="3"/>
        <v>4107824</v>
      </c>
      <c r="AR66" s="36" t="s">
        <v>128</v>
      </c>
      <c r="AS66" s="37" t="s">
        <v>129</v>
      </c>
      <c r="AT66" s="82">
        <v>4102570</v>
      </c>
      <c r="AV66" s="93">
        <f t="shared" si="4"/>
        <v>-5254</v>
      </c>
      <c r="AX66" s="82">
        <v>4102570</v>
      </c>
      <c r="AY66" s="94">
        <f t="shared" si="5"/>
        <v>-5254</v>
      </c>
    </row>
    <row r="67" spans="1:51" ht="15.75">
      <c r="A67" s="82">
        <v>665</v>
      </c>
      <c r="B67" s="82" t="s">
        <v>131</v>
      </c>
      <c r="C67" s="83">
        <v>184220</v>
      </c>
      <c r="D67" s="83">
        <v>23485</v>
      </c>
      <c r="F67" s="102">
        <v>263145</v>
      </c>
      <c r="G67" s="102">
        <v>33547</v>
      </c>
      <c r="I67" s="83">
        <v>1185996</v>
      </c>
      <c r="J67" s="83">
        <v>151196</v>
      </c>
      <c r="L67" s="83">
        <v>374276</v>
      </c>
      <c r="M67" s="83">
        <v>47714</v>
      </c>
      <c r="O67" s="83">
        <v>222224</v>
      </c>
      <c r="P67" s="83">
        <v>28330</v>
      </c>
      <c r="R67" s="83">
        <v>0</v>
      </c>
      <c r="S67" s="83">
        <v>0</v>
      </c>
      <c r="U67" s="83">
        <v>5145</v>
      </c>
      <c r="V67" s="83">
        <v>656</v>
      </c>
      <c r="X67" s="87">
        <f t="shared" si="0"/>
        <v>2235006</v>
      </c>
      <c r="Y67" s="87">
        <f t="shared" si="0"/>
        <v>284928</v>
      </c>
      <c r="Z67" s="93">
        <f t="shared" si="1"/>
        <v>1950078</v>
      </c>
      <c r="AB67" s="83">
        <v>665</v>
      </c>
      <c r="AC67" s="83" t="s">
        <v>131</v>
      </c>
      <c r="AD67" s="82">
        <v>323973</v>
      </c>
      <c r="AF67" s="83">
        <v>665</v>
      </c>
      <c r="AG67" s="83" t="s">
        <v>131</v>
      </c>
      <c r="AH67" s="82">
        <v>356966</v>
      </c>
      <c r="AJ67" s="93">
        <f t="shared" si="2"/>
        <v>1917085</v>
      </c>
      <c r="AK67" s="93"/>
      <c r="AL67" s="94">
        <v>75573</v>
      </c>
      <c r="AM67" s="93"/>
      <c r="AN67" s="93"/>
      <c r="AO67" s="93">
        <f t="shared" si="3"/>
        <v>1992658</v>
      </c>
      <c r="AP67" s="93"/>
      <c r="AR67" s="36" t="s">
        <v>130</v>
      </c>
      <c r="AS67" s="37" t="s">
        <v>131</v>
      </c>
      <c r="AT67" s="82">
        <v>1997912</v>
      </c>
      <c r="AV67" s="93">
        <f t="shared" si="4"/>
        <v>5254</v>
      </c>
      <c r="AX67" s="82">
        <v>1992658</v>
      </c>
      <c r="AY67" s="94">
        <f t="shared" si="5"/>
        <v>0</v>
      </c>
    </row>
    <row r="68" spans="1:51" ht="15.75">
      <c r="A68" s="82">
        <v>666</v>
      </c>
      <c r="B68" s="82" t="s">
        <v>133</v>
      </c>
      <c r="C68" s="83">
        <v>442856</v>
      </c>
      <c r="D68" s="83">
        <v>279875</v>
      </c>
      <c r="F68" s="102">
        <v>237812</v>
      </c>
      <c r="G68" s="102">
        <v>150292</v>
      </c>
      <c r="I68" s="83">
        <v>928970</v>
      </c>
      <c r="J68" s="83">
        <v>587089</v>
      </c>
      <c r="L68" s="83">
        <v>64674</v>
      </c>
      <c r="M68" s="83">
        <v>40873</v>
      </c>
      <c r="O68" s="83">
        <v>117242</v>
      </c>
      <c r="P68" s="83">
        <v>74094</v>
      </c>
      <c r="R68" s="83">
        <v>0</v>
      </c>
      <c r="S68" s="83">
        <v>0</v>
      </c>
      <c r="U68" s="83">
        <v>4210</v>
      </c>
      <c r="V68" s="83">
        <v>2661</v>
      </c>
      <c r="X68" s="87">
        <f aca="true" t="shared" si="6" ref="X68:Y131">+C68+F68+I68+L68+O68+R68+U68</f>
        <v>1795764</v>
      </c>
      <c r="Y68" s="87">
        <f t="shared" si="6"/>
        <v>1134884</v>
      </c>
      <c r="Z68" s="93">
        <f aca="true" t="shared" si="7" ref="Z68:Z131">+X68-Y68</f>
        <v>660880</v>
      </c>
      <c r="AB68" s="83">
        <v>666</v>
      </c>
      <c r="AC68" s="83" t="s">
        <v>133</v>
      </c>
      <c r="AD68" s="82">
        <v>100493</v>
      </c>
      <c r="AF68" s="83">
        <v>666</v>
      </c>
      <c r="AG68" s="83" t="s">
        <v>133</v>
      </c>
      <c r="AH68" s="82">
        <v>156958</v>
      </c>
      <c r="AJ68" s="93">
        <f aca="true" t="shared" si="8" ref="AJ68:AJ131">+Z68+AD68-AH68</f>
        <v>604415</v>
      </c>
      <c r="AK68" s="93"/>
      <c r="AL68" s="94">
        <v>39089</v>
      </c>
      <c r="AM68" s="93"/>
      <c r="AN68" s="93"/>
      <c r="AO68" s="93">
        <f aca="true" t="shared" si="9" ref="AO68:AO131">SUM(AJ68:AN68)</f>
        <v>643504</v>
      </c>
      <c r="AP68" s="93"/>
      <c r="AR68" s="36" t="s">
        <v>132</v>
      </c>
      <c r="AS68" s="37" t="s">
        <v>133</v>
      </c>
      <c r="AT68" s="82">
        <v>643504</v>
      </c>
      <c r="AV68" s="93">
        <f aca="true" t="shared" si="10" ref="AV68:AV131">+AT68-AO68</f>
        <v>0</v>
      </c>
      <c r="AX68" s="82">
        <v>643504</v>
      </c>
      <c r="AY68" s="94">
        <f aca="true" t="shared" si="11" ref="AY68:AY131">+AX68-AO68</f>
        <v>0</v>
      </c>
    </row>
    <row r="69" spans="1:51" ht="15.75">
      <c r="A69" s="82">
        <v>667</v>
      </c>
      <c r="B69" s="82" t="s">
        <v>135</v>
      </c>
      <c r="C69" s="83">
        <v>13337982</v>
      </c>
      <c r="D69" s="83">
        <v>2579035</v>
      </c>
      <c r="F69" s="102">
        <v>4949090</v>
      </c>
      <c r="G69" s="102">
        <v>956957</v>
      </c>
      <c r="I69" s="83">
        <v>64769204</v>
      </c>
      <c r="J69" s="83">
        <v>12523786</v>
      </c>
      <c r="L69" s="83">
        <v>14337142</v>
      </c>
      <c r="M69" s="83">
        <v>2772233</v>
      </c>
      <c r="O69" s="83">
        <v>3598085</v>
      </c>
      <c r="P69" s="83">
        <v>695726</v>
      </c>
      <c r="R69" s="83">
        <v>14162</v>
      </c>
      <c r="S69" s="83">
        <v>2738</v>
      </c>
      <c r="U69" s="83">
        <v>558977</v>
      </c>
      <c r="V69" s="83">
        <v>108084</v>
      </c>
      <c r="X69" s="87">
        <f t="shared" si="6"/>
        <v>101564642</v>
      </c>
      <c r="Y69" s="87">
        <f t="shared" si="6"/>
        <v>19638559</v>
      </c>
      <c r="Z69" s="93">
        <f t="shared" si="7"/>
        <v>81926083</v>
      </c>
      <c r="AB69" s="83">
        <v>667</v>
      </c>
      <c r="AC69" s="83" t="s">
        <v>135</v>
      </c>
      <c r="AD69" s="82">
        <v>13617342</v>
      </c>
      <c r="AF69" s="83">
        <v>667</v>
      </c>
      <c r="AG69" s="83" t="s">
        <v>135</v>
      </c>
      <c r="AH69" s="82">
        <v>13674136</v>
      </c>
      <c r="AJ69" s="93">
        <f t="shared" si="8"/>
        <v>81869289</v>
      </c>
      <c r="AK69" s="93"/>
      <c r="AL69" s="94">
        <v>2005478</v>
      </c>
      <c r="AM69" s="94">
        <v>291697</v>
      </c>
      <c r="AN69" s="93"/>
      <c r="AO69" s="93">
        <f t="shared" si="9"/>
        <v>84166464</v>
      </c>
      <c r="AP69" s="93"/>
      <c r="AR69" s="36" t="s">
        <v>134</v>
      </c>
      <c r="AS69" s="37" t="s">
        <v>135</v>
      </c>
      <c r="AT69" s="82">
        <v>84406199.9</v>
      </c>
      <c r="AV69" s="93">
        <f t="shared" si="10"/>
        <v>239735.90000000596</v>
      </c>
      <c r="AX69" s="82">
        <v>84166464</v>
      </c>
      <c r="AY69" s="94">
        <f t="shared" si="11"/>
        <v>0</v>
      </c>
    </row>
    <row r="70" spans="1:51" ht="15.75">
      <c r="A70" s="82">
        <v>668</v>
      </c>
      <c r="B70" s="82" t="s">
        <v>137</v>
      </c>
      <c r="C70" s="83">
        <v>722359</v>
      </c>
      <c r="D70" s="83">
        <v>115942</v>
      </c>
      <c r="F70" s="102">
        <v>297546</v>
      </c>
      <c r="G70" s="102">
        <v>47758</v>
      </c>
      <c r="I70" s="83">
        <v>3448167</v>
      </c>
      <c r="J70" s="83">
        <v>553449</v>
      </c>
      <c r="L70" s="83">
        <v>1078912</v>
      </c>
      <c r="M70" s="83">
        <v>173171</v>
      </c>
      <c r="O70" s="83">
        <v>134113</v>
      </c>
      <c r="P70" s="83">
        <v>21526</v>
      </c>
      <c r="R70" s="83">
        <v>0</v>
      </c>
      <c r="S70" s="83">
        <v>0</v>
      </c>
      <c r="U70" s="83">
        <v>15436</v>
      </c>
      <c r="V70" s="83">
        <v>2478</v>
      </c>
      <c r="X70" s="87">
        <f t="shared" si="6"/>
        <v>5696533</v>
      </c>
      <c r="Y70" s="87">
        <f t="shared" si="6"/>
        <v>914324</v>
      </c>
      <c r="Z70" s="93">
        <f t="shared" si="7"/>
        <v>4782209</v>
      </c>
      <c r="AB70" s="83">
        <v>668</v>
      </c>
      <c r="AC70" s="83" t="s">
        <v>137</v>
      </c>
      <c r="AD70" s="82">
        <v>794376</v>
      </c>
      <c r="AF70" s="83">
        <v>668</v>
      </c>
      <c r="AG70" s="83" t="s">
        <v>137</v>
      </c>
      <c r="AH70" s="82">
        <v>787021</v>
      </c>
      <c r="AJ70" s="93">
        <f t="shared" si="8"/>
        <v>4789564</v>
      </c>
      <c r="AK70" s="93"/>
      <c r="AL70" s="94">
        <v>87313</v>
      </c>
      <c r="AM70" s="93"/>
      <c r="AN70" s="93"/>
      <c r="AO70" s="93">
        <f t="shared" si="9"/>
        <v>4876877</v>
      </c>
      <c r="AP70" s="93"/>
      <c r="AR70" s="36" t="s">
        <v>136</v>
      </c>
      <c r="AS70" s="37" t="s">
        <v>137</v>
      </c>
      <c r="AT70" s="82">
        <v>4867720</v>
      </c>
      <c r="AV70" s="93">
        <f t="shared" si="10"/>
        <v>-9157</v>
      </c>
      <c r="AX70" s="82">
        <v>4876877</v>
      </c>
      <c r="AY70" s="94">
        <f t="shared" si="11"/>
        <v>0</v>
      </c>
    </row>
    <row r="71" spans="1:51" ht="15.75">
      <c r="A71" s="82">
        <v>669</v>
      </c>
      <c r="B71" s="82" t="s">
        <v>139</v>
      </c>
      <c r="C71" s="83">
        <v>2431722</v>
      </c>
      <c r="D71" s="83">
        <v>407488</v>
      </c>
      <c r="F71" s="102">
        <v>1262522</v>
      </c>
      <c r="G71" s="102">
        <v>211563</v>
      </c>
      <c r="I71" s="83">
        <v>8843333</v>
      </c>
      <c r="J71" s="83">
        <v>1481893</v>
      </c>
      <c r="L71" s="83">
        <v>2102261</v>
      </c>
      <c r="M71" s="83">
        <v>352280</v>
      </c>
      <c r="O71" s="83">
        <v>825627</v>
      </c>
      <c r="P71" s="83">
        <v>138352</v>
      </c>
      <c r="R71" s="83">
        <v>45842</v>
      </c>
      <c r="S71" s="83">
        <v>7682</v>
      </c>
      <c r="U71" s="83">
        <v>93553</v>
      </c>
      <c r="V71" s="83">
        <v>15677</v>
      </c>
      <c r="X71" s="87">
        <f t="shared" si="6"/>
        <v>15604860</v>
      </c>
      <c r="Y71" s="87">
        <f t="shared" si="6"/>
        <v>2614935</v>
      </c>
      <c r="Z71" s="93">
        <f t="shared" si="7"/>
        <v>12989925</v>
      </c>
      <c r="AB71" s="83">
        <v>669</v>
      </c>
      <c r="AC71" s="83" t="s">
        <v>139</v>
      </c>
      <c r="AD71" s="82">
        <v>2145693</v>
      </c>
      <c r="AF71" s="83">
        <v>669</v>
      </c>
      <c r="AG71" s="83" t="s">
        <v>139</v>
      </c>
      <c r="AH71" s="82">
        <v>2032971</v>
      </c>
      <c r="AJ71" s="93">
        <f t="shared" si="8"/>
        <v>13102647</v>
      </c>
      <c r="AK71" s="93"/>
      <c r="AL71" s="94">
        <v>402609</v>
      </c>
      <c r="AM71" s="94">
        <v>14275</v>
      </c>
      <c r="AN71" s="93"/>
      <c r="AO71" s="93">
        <f t="shared" si="9"/>
        <v>13519531</v>
      </c>
      <c r="AP71" s="93"/>
      <c r="AR71" s="36" t="s">
        <v>138</v>
      </c>
      <c r="AS71" s="37" t="s">
        <v>139</v>
      </c>
      <c r="AT71" s="82">
        <v>16155279</v>
      </c>
      <c r="AV71" s="93">
        <f t="shared" si="10"/>
        <v>2635748</v>
      </c>
      <c r="AX71" s="82">
        <v>13519531</v>
      </c>
      <c r="AY71" s="94">
        <f t="shared" si="11"/>
        <v>0</v>
      </c>
    </row>
    <row r="72" spans="1:51" ht="15.75">
      <c r="A72" s="82">
        <v>670</v>
      </c>
      <c r="B72" s="82" t="s">
        <v>141</v>
      </c>
      <c r="C72" s="83">
        <v>65414</v>
      </c>
      <c r="D72" s="83">
        <v>13456</v>
      </c>
      <c r="F72" s="102">
        <v>227215</v>
      </c>
      <c r="G72" s="102">
        <v>46740</v>
      </c>
      <c r="I72" s="83">
        <v>810400</v>
      </c>
      <c r="J72" s="83">
        <v>166705</v>
      </c>
      <c r="L72" s="83">
        <v>85974</v>
      </c>
      <c r="M72" s="83">
        <v>17685</v>
      </c>
      <c r="O72" s="83">
        <v>66801</v>
      </c>
      <c r="P72" s="83">
        <v>13741</v>
      </c>
      <c r="R72" s="83">
        <v>0</v>
      </c>
      <c r="S72" s="83">
        <v>0</v>
      </c>
      <c r="U72" s="83">
        <v>0</v>
      </c>
      <c r="V72" s="83">
        <v>0</v>
      </c>
      <c r="X72" s="87">
        <f t="shared" si="6"/>
        <v>1255804</v>
      </c>
      <c r="Y72" s="87">
        <f t="shared" si="6"/>
        <v>258327</v>
      </c>
      <c r="Z72" s="93">
        <f t="shared" si="7"/>
        <v>997477</v>
      </c>
      <c r="AB72" s="83">
        <v>670</v>
      </c>
      <c r="AC72" s="83" t="s">
        <v>141</v>
      </c>
      <c r="AD72" s="82">
        <v>164361</v>
      </c>
      <c r="AF72" s="83">
        <v>670</v>
      </c>
      <c r="AG72" s="83" t="s">
        <v>141</v>
      </c>
      <c r="AH72" s="82">
        <v>180367</v>
      </c>
      <c r="AJ72" s="93">
        <f t="shared" si="8"/>
        <v>981471</v>
      </c>
      <c r="AK72" s="93"/>
      <c r="AL72" s="94">
        <v>17219.75</v>
      </c>
      <c r="AM72" s="93"/>
      <c r="AN72" s="93"/>
      <c r="AO72" s="93">
        <f t="shared" si="9"/>
        <v>998690.75</v>
      </c>
      <c r="AP72" s="93"/>
      <c r="AR72" s="36" t="s">
        <v>140</v>
      </c>
      <c r="AS72" s="37" t="s">
        <v>141</v>
      </c>
      <c r="AT72" s="82">
        <v>1219841.75</v>
      </c>
      <c r="AV72" s="93">
        <f t="shared" si="10"/>
        <v>221151</v>
      </c>
      <c r="AX72" s="82">
        <v>998690.75</v>
      </c>
      <c r="AY72" s="94">
        <f t="shared" si="11"/>
        <v>0</v>
      </c>
    </row>
    <row r="73" spans="1:51" ht="15.75">
      <c r="A73" s="82">
        <v>671</v>
      </c>
      <c r="B73" s="82" t="s">
        <v>143</v>
      </c>
      <c r="C73" s="83">
        <v>342696</v>
      </c>
      <c r="D73" s="83">
        <v>45370</v>
      </c>
      <c r="F73" s="102">
        <v>269486</v>
      </c>
      <c r="G73" s="102">
        <v>35678</v>
      </c>
      <c r="I73" s="83">
        <v>1955178</v>
      </c>
      <c r="J73" s="83">
        <v>258848</v>
      </c>
      <c r="L73" s="83">
        <v>544541</v>
      </c>
      <c r="M73" s="83">
        <v>72092</v>
      </c>
      <c r="O73" s="83">
        <v>912030</v>
      </c>
      <c r="P73" s="83">
        <v>120745</v>
      </c>
      <c r="R73" s="83">
        <v>0</v>
      </c>
      <c r="S73" s="83">
        <v>0</v>
      </c>
      <c r="U73" s="83">
        <v>22453</v>
      </c>
      <c r="V73" s="83">
        <v>2973</v>
      </c>
      <c r="X73" s="87">
        <f t="shared" si="6"/>
        <v>4046384</v>
      </c>
      <c r="Y73" s="87">
        <f t="shared" si="6"/>
        <v>535706</v>
      </c>
      <c r="Z73" s="93">
        <f t="shared" si="7"/>
        <v>3510678</v>
      </c>
      <c r="AB73" s="83">
        <v>671</v>
      </c>
      <c r="AC73" s="83" t="s">
        <v>143</v>
      </c>
      <c r="AD73" s="82">
        <v>578064</v>
      </c>
      <c r="AF73" s="83">
        <v>671</v>
      </c>
      <c r="AG73" s="83" t="s">
        <v>143</v>
      </c>
      <c r="AH73" s="82">
        <v>586117</v>
      </c>
      <c r="AJ73" s="93">
        <f t="shared" si="8"/>
        <v>3502625</v>
      </c>
      <c r="AK73" s="93"/>
      <c r="AL73" s="94">
        <v>118719</v>
      </c>
      <c r="AM73" s="93"/>
      <c r="AN73" s="93"/>
      <c r="AO73" s="93">
        <f t="shared" si="9"/>
        <v>3621344</v>
      </c>
      <c r="AP73" s="93"/>
      <c r="AR73" s="36" t="s">
        <v>142</v>
      </c>
      <c r="AS73" s="37" t="s">
        <v>143</v>
      </c>
      <c r="AT73" s="82">
        <v>3621344</v>
      </c>
      <c r="AV73" s="93">
        <f t="shared" si="10"/>
        <v>0</v>
      </c>
      <c r="AX73" s="82">
        <v>3621344</v>
      </c>
      <c r="AY73" s="94">
        <f t="shared" si="11"/>
        <v>0</v>
      </c>
    </row>
    <row r="74" spans="1:51" ht="15.75">
      <c r="A74" s="82">
        <v>672</v>
      </c>
      <c r="B74" s="82" t="s">
        <v>145</v>
      </c>
      <c r="C74" s="83">
        <v>33052</v>
      </c>
      <c r="D74" s="83">
        <v>6515</v>
      </c>
      <c r="F74" s="102">
        <v>139791</v>
      </c>
      <c r="G74" s="102">
        <v>27556</v>
      </c>
      <c r="I74" s="83">
        <v>975101</v>
      </c>
      <c r="J74" s="83">
        <v>192217</v>
      </c>
      <c r="L74" s="83">
        <v>391010</v>
      </c>
      <c r="M74" s="83">
        <v>77078</v>
      </c>
      <c r="O74" s="83">
        <v>0</v>
      </c>
      <c r="P74" s="83">
        <v>0</v>
      </c>
      <c r="R74" s="83">
        <v>0</v>
      </c>
      <c r="S74" s="83">
        <v>0</v>
      </c>
      <c r="U74" s="83">
        <v>2807</v>
      </c>
      <c r="V74" s="83">
        <v>553</v>
      </c>
      <c r="X74" s="87">
        <f t="shared" si="6"/>
        <v>1541761</v>
      </c>
      <c r="Y74" s="87">
        <f t="shared" si="6"/>
        <v>303919</v>
      </c>
      <c r="Z74" s="93">
        <f t="shared" si="7"/>
        <v>1237842</v>
      </c>
      <c r="AB74" s="83">
        <v>672</v>
      </c>
      <c r="AC74" s="83" t="s">
        <v>145</v>
      </c>
      <c r="AD74" s="82">
        <v>206207</v>
      </c>
      <c r="AF74" s="83">
        <v>672</v>
      </c>
      <c r="AG74" s="83" t="s">
        <v>145</v>
      </c>
      <c r="AH74" s="82">
        <v>232141</v>
      </c>
      <c r="AJ74" s="93">
        <f t="shared" si="8"/>
        <v>1211908</v>
      </c>
      <c r="AK74" s="93"/>
      <c r="AL74" s="94">
        <v>69410.18</v>
      </c>
      <c r="AM74" s="94">
        <v>86834</v>
      </c>
      <c r="AN74" s="93"/>
      <c r="AO74" s="93">
        <f t="shared" si="9"/>
        <v>1368152.18</v>
      </c>
      <c r="AP74" s="93"/>
      <c r="AR74" s="36" t="s">
        <v>144</v>
      </c>
      <c r="AS74" s="37" t="s">
        <v>145</v>
      </c>
      <c r="AT74" s="82">
        <v>1343463</v>
      </c>
      <c r="AV74" s="93">
        <f t="shared" si="10"/>
        <v>-24689.179999999935</v>
      </c>
      <c r="AX74" s="82">
        <v>1368152.18</v>
      </c>
      <c r="AY74" s="94">
        <f t="shared" si="11"/>
        <v>0</v>
      </c>
    </row>
    <row r="75" spans="1:51" ht="15.75">
      <c r="A75" s="82">
        <v>673</v>
      </c>
      <c r="B75" s="82" t="s">
        <v>147</v>
      </c>
      <c r="C75" s="83">
        <v>103083</v>
      </c>
      <c r="D75" s="83">
        <v>26326</v>
      </c>
      <c r="F75" s="102">
        <v>238906</v>
      </c>
      <c r="G75" s="102">
        <v>61013</v>
      </c>
      <c r="I75" s="83">
        <v>1014255</v>
      </c>
      <c r="J75" s="83">
        <v>259027</v>
      </c>
      <c r="L75" s="83">
        <v>632555</v>
      </c>
      <c r="M75" s="83">
        <v>161546</v>
      </c>
      <c r="O75" s="83">
        <v>192801</v>
      </c>
      <c r="P75" s="83">
        <v>49239</v>
      </c>
      <c r="R75" s="83">
        <v>0</v>
      </c>
      <c r="S75" s="83">
        <v>0</v>
      </c>
      <c r="U75" s="83">
        <v>2339</v>
      </c>
      <c r="V75" s="83">
        <v>597</v>
      </c>
      <c r="X75" s="87">
        <f t="shared" si="6"/>
        <v>2183939</v>
      </c>
      <c r="Y75" s="87">
        <f t="shared" si="6"/>
        <v>557748</v>
      </c>
      <c r="Z75" s="93">
        <f t="shared" si="7"/>
        <v>1626191</v>
      </c>
      <c r="AB75" s="83">
        <v>673</v>
      </c>
      <c r="AC75" s="83" t="s">
        <v>147</v>
      </c>
      <c r="AD75" s="82">
        <v>269111</v>
      </c>
      <c r="AF75" s="83">
        <v>673</v>
      </c>
      <c r="AG75" s="83" t="s">
        <v>147</v>
      </c>
      <c r="AH75" s="82">
        <v>290493</v>
      </c>
      <c r="AJ75" s="93">
        <f t="shared" si="8"/>
        <v>1604809</v>
      </c>
      <c r="AK75" s="93">
        <v>8267</v>
      </c>
      <c r="AL75" s="94">
        <v>63808</v>
      </c>
      <c r="AM75" s="93"/>
      <c r="AN75" s="93"/>
      <c r="AO75" s="93">
        <f t="shared" si="9"/>
        <v>1676884</v>
      </c>
      <c r="AP75" s="93"/>
      <c r="AR75" s="36" t="s">
        <v>146</v>
      </c>
      <c r="AS75" s="37" t="s">
        <v>147</v>
      </c>
      <c r="AT75" s="82">
        <v>1677884</v>
      </c>
      <c r="AV75" s="93">
        <f t="shared" si="10"/>
        <v>1000</v>
      </c>
      <c r="AX75" s="82">
        <v>1668617</v>
      </c>
      <c r="AY75" s="94">
        <f t="shared" si="11"/>
        <v>-8267</v>
      </c>
    </row>
    <row r="76" spans="1:51" ht="15.75">
      <c r="A76" s="82">
        <v>674</v>
      </c>
      <c r="B76" s="82" t="s">
        <v>149</v>
      </c>
      <c r="C76" s="83">
        <v>41230</v>
      </c>
      <c r="D76" s="83">
        <v>6883</v>
      </c>
      <c r="F76" s="102">
        <v>69749</v>
      </c>
      <c r="G76" s="102">
        <v>11645</v>
      </c>
      <c r="I76" s="83">
        <v>791426</v>
      </c>
      <c r="J76" s="83">
        <v>132128</v>
      </c>
      <c r="L76" s="83">
        <v>151743</v>
      </c>
      <c r="M76" s="83">
        <v>25333</v>
      </c>
      <c r="O76" s="83">
        <v>134712</v>
      </c>
      <c r="P76" s="83">
        <v>22490</v>
      </c>
      <c r="R76" s="83">
        <v>27524</v>
      </c>
      <c r="S76" s="83">
        <v>4595</v>
      </c>
      <c r="U76" s="83">
        <v>468</v>
      </c>
      <c r="V76" s="83">
        <v>78</v>
      </c>
      <c r="X76" s="87">
        <f t="shared" si="6"/>
        <v>1216852</v>
      </c>
      <c r="Y76" s="87">
        <f t="shared" si="6"/>
        <v>203152</v>
      </c>
      <c r="Z76" s="93">
        <f t="shared" si="7"/>
        <v>1013700</v>
      </c>
      <c r="AB76" s="83">
        <v>674</v>
      </c>
      <c r="AC76" s="83" t="s">
        <v>149</v>
      </c>
      <c r="AD76" s="82">
        <v>163750</v>
      </c>
      <c r="AF76" s="83">
        <v>674</v>
      </c>
      <c r="AG76" s="83" t="s">
        <v>149</v>
      </c>
      <c r="AH76" s="82">
        <v>169649</v>
      </c>
      <c r="AJ76" s="93">
        <f t="shared" si="8"/>
        <v>1007801</v>
      </c>
      <c r="AK76" s="93"/>
      <c r="AL76" s="94">
        <v>28665</v>
      </c>
      <c r="AM76" s="93"/>
      <c r="AN76" s="93"/>
      <c r="AO76" s="93">
        <f t="shared" si="9"/>
        <v>1036466</v>
      </c>
      <c r="AP76" s="93"/>
      <c r="AR76" s="36" t="s">
        <v>148</v>
      </c>
      <c r="AS76" s="37" t="s">
        <v>149</v>
      </c>
      <c r="AT76" s="82">
        <v>1026043</v>
      </c>
      <c r="AV76" s="93">
        <f t="shared" si="10"/>
        <v>-10423</v>
      </c>
      <c r="AX76" s="82">
        <v>1036466</v>
      </c>
      <c r="AY76" s="94">
        <f t="shared" si="11"/>
        <v>0</v>
      </c>
    </row>
    <row r="77" spans="1:51" ht="15.75">
      <c r="A77" s="82">
        <v>675</v>
      </c>
      <c r="B77" s="82" t="s">
        <v>151</v>
      </c>
      <c r="C77" s="83">
        <v>3428228</v>
      </c>
      <c r="D77" s="83">
        <v>590676</v>
      </c>
      <c r="F77" s="102">
        <v>1881080</v>
      </c>
      <c r="G77" s="102">
        <v>324106</v>
      </c>
      <c r="I77" s="83">
        <v>17699471</v>
      </c>
      <c r="J77" s="83">
        <v>3049580</v>
      </c>
      <c r="L77" s="83">
        <v>6632509</v>
      </c>
      <c r="M77" s="83">
        <v>1142767</v>
      </c>
      <c r="O77" s="83">
        <v>1393855</v>
      </c>
      <c r="P77" s="83">
        <v>240158</v>
      </c>
      <c r="R77" s="83">
        <v>73198</v>
      </c>
      <c r="S77" s="83">
        <v>12612</v>
      </c>
      <c r="U77" s="83">
        <v>36018</v>
      </c>
      <c r="V77" s="83">
        <v>6206</v>
      </c>
      <c r="X77" s="87">
        <f t="shared" si="6"/>
        <v>31144359</v>
      </c>
      <c r="Y77" s="87">
        <f t="shared" si="6"/>
        <v>5366105</v>
      </c>
      <c r="Z77" s="93">
        <f t="shared" si="7"/>
        <v>25778254</v>
      </c>
      <c r="AB77" s="83">
        <v>675</v>
      </c>
      <c r="AC77" s="83" t="s">
        <v>151</v>
      </c>
      <c r="AD77" s="82">
        <v>4284593</v>
      </c>
      <c r="AF77" s="83">
        <v>675</v>
      </c>
      <c r="AG77" s="83" t="s">
        <v>151</v>
      </c>
      <c r="AH77" s="82">
        <v>3948211</v>
      </c>
      <c r="AJ77" s="93">
        <f t="shared" si="8"/>
        <v>26114636</v>
      </c>
      <c r="AK77" s="93"/>
      <c r="AL77" s="94">
        <v>614629</v>
      </c>
      <c r="AM77" s="93"/>
      <c r="AN77" s="93"/>
      <c r="AO77" s="93">
        <f t="shared" si="9"/>
        <v>26729265</v>
      </c>
      <c r="AP77" s="93"/>
      <c r="AR77" s="36" t="s">
        <v>150</v>
      </c>
      <c r="AS77" s="37" t="s">
        <v>151</v>
      </c>
      <c r="AT77" s="82">
        <v>26669636</v>
      </c>
      <c r="AV77" s="93">
        <f t="shared" si="10"/>
        <v>-59629</v>
      </c>
      <c r="AX77" s="82">
        <v>26729265</v>
      </c>
      <c r="AY77" s="94">
        <f t="shared" si="11"/>
        <v>0</v>
      </c>
    </row>
    <row r="78" spans="1:51" ht="15.75">
      <c r="A78" s="82">
        <v>676</v>
      </c>
      <c r="B78" s="82" t="s">
        <v>153</v>
      </c>
      <c r="C78" s="83">
        <v>330970</v>
      </c>
      <c r="D78" s="83">
        <v>41815</v>
      </c>
      <c r="F78" s="102">
        <v>1489826</v>
      </c>
      <c r="G78" s="102">
        <v>188226</v>
      </c>
      <c r="I78" s="83">
        <v>9907604</v>
      </c>
      <c r="J78" s="83">
        <v>1251734</v>
      </c>
      <c r="L78" s="83">
        <v>3741418</v>
      </c>
      <c r="M78" s="83">
        <v>472693</v>
      </c>
      <c r="O78" s="83">
        <v>244983</v>
      </c>
      <c r="P78" s="83">
        <v>30951</v>
      </c>
      <c r="R78" s="83">
        <v>25847</v>
      </c>
      <c r="S78" s="83">
        <v>3266</v>
      </c>
      <c r="U78" s="83">
        <v>35082</v>
      </c>
      <c r="V78" s="83">
        <v>4432</v>
      </c>
      <c r="X78" s="87">
        <f t="shared" si="6"/>
        <v>15775730</v>
      </c>
      <c r="Y78" s="87">
        <f t="shared" si="6"/>
        <v>1993117</v>
      </c>
      <c r="Z78" s="93">
        <f t="shared" si="7"/>
        <v>13782613</v>
      </c>
      <c r="AB78" s="83">
        <v>676</v>
      </c>
      <c r="AC78" s="83" t="s">
        <v>153</v>
      </c>
      <c r="AD78" s="82">
        <v>2296673</v>
      </c>
      <c r="AF78" s="83">
        <v>676</v>
      </c>
      <c r="AG78" s="83" t="s">
        <v>153</v>
      </c>
      <c r="AH78" s="82">
        <v>2246270</v>
      </c>
      <c r="AJ78" s="93">
        <f t="shared" si="8"/>
        <v>13833016</v>
      </c>
      <c r="AK78" s="93"/>
      <c r="AL78" s="94">
        <v>475615</v>
      </c>
      <c r="AM78" s="93"/>
      <c r="AN78" s="93"/>
      <c r="AO78" s="93">
        <f t="shared" si="9"/>
        <v>14308631</v>
      </c>
      <c r="AP78" s="93"/>
      <c r="AR78" s="36" t="s">
        <v>152</v>
      </c>
      <c r="AS78" s="37" t="s">
        <v>153</v>
      </c>
      <c r="AT78" s="82">
        <v>14298791</v>
      </c>
      <c r="AV78" s="93">
        <f t="shared" si="10"/>
        <v>-9840</v>
      </c>
      <c r="AX78" s="82">
        <v>14308631</v>
      </c>
      <c r="AY78" s="94">
        <f t="shared" si="11"/>
        <v>0</v>
      </c>
    </row>
    <row r="79" spans="1:51" ht="15.75">
      <c r="A79" s="82">
        <v>677</v>
      </c>
      <c r="B79" s="82" t="s">
        <v>155</v>
      </c>
      <c r="C79" s="83">
        <v>91863</v>
      </c>
      <c r="D79" s="83">
        <v>9189</v>
      </c>
      <c r="F79" s="102">
        <v>222056</v>
      </c>
      <c r="G79" s="102">
        <v>22212</v>
      </c>
      <c r="I79" s="83">
        <v>841092</v>
      </c>
      <c r="J79" s="83">
        <v>84133</v>
      </c>
      <c r="L79" s="83">
        <v>131741</v>
      </c>
      <c r="M79" s="83">
        <v>13178</v>
      </c>
      <c r="O79" s="83">
        <v>298364</v>
      </c>
      <c r="P79" s="83">
        <v>29845</v>
      </c>
      <c r="R79" s="83">
        <v>0</v>
      </c>
      <c r="S79" s="83">
        <v>0</v>
      </c>
      <c r="U79" s="83">
        <v>6081</v>
      </c>
      <c r="V79" s="83">
        <v>608</v>
      </c>
      <c r="X79" s="87">
        <f t="shared" si="6"/>
        <v>1591197</v>
      </c>
      <c r="Y79" s="87">
        <f t="shared" si="6"/>
        <v>159165</v>
      </c>
      <c r="Z79" s="93">
        <f t="shared" si="7"/>
        <v>1432032</v>
      </c>
      <c r="AB79" s="83">
        <v>677</v>
      </c>
      <c r="AC79" s="83" t="s">
        <v>155</v>
      </c>
      <c r="AD79" s="82">
        <v>236711</v>
      </c>
      <c r="AF79" s="83">
        <v>677</v>
      </c>
      <c r="AG79" s="83" t="s">
        <v>155</v>
      </c>
      <c r="AH79" s="82">
        <v>252100</v>
      </c>
      <c r="AJ79" s="93">
        <f t="shared" si="8"/>
        <v>1416643</v>
      </c>
      <c r="AK79" s="93">
        <v>4234</v>
      </c>
      <c r="AL79" s="94">
        <v>67468.56</v>
      </c>
      <c r="AM79" s="93"/>
      <c r="AN79" s="93"/>
      <c r="AO79" s="93">
        <f t="shared" si="9"/>
        <v>1488345.56</v>
      </c>
      <c r="AP79" s="93"/>
      <c r="AR79" s="36" t="s">
        <v>154</v>
      </c>
      <c r="AS79" s="37" t="s">
        <v>155</v>
      </c>
      <c r="AT79" s="82">
        <v>1533095.56</v>
      </c>
      <c r="AV79" s="93">
        <f t="shared" si="10"/>
        <v>44750</v>
      </c>
      <c r="AX79" s="82">
        <v>1484111.56</v>
      </c>
      <c r="AY79" s="94">
        <f t="shared" si="11"/>
        <v>-4234</v>
      </c>
    </row>
    <row r="80" spans="1:51" ht="15.75">
      <c r="A80" s="82">
        <v>678</v>
      </c>
      <c r="B80" s="82" t="s">
        <v>157</v>
      </c>
      <c r="C80" s="83">
        <v>274400</v>
      </c>
      <c r="D80" s="83">
        <v>54821</v>
      </c>
      <c r="F80" s="102">
        <v>558441</v>
      </c>
      <c r="G80" s="102">
        <v>111569</v>
      </c>
      <c r="I80" s="83">
        <v>2945976</v>
      </c>
      <c r="J80" s="83">
        <v>588566</v>
      </c>
      <c r="L80" s="83">
        <v>968183</v>
      </c>
      <c r="M80" s="83">
        <v>193430</v>
      </c>
      <c r="O80" s="83">
        <v>785318</v>
      </c>
      <c r="P80" s="83">
        <v>156896</v>
      </c>
      <c r="R80" s="83">
        <v>4404</v>
      </c>
      <c r="S80" s="83">
        <v>880</v>
      </c>
      <c r="U80" s="83">
        <v>14033</v>
      </c>
      <c r="V80" s="83">
        <v>2804</v>
      </c>
      <c r="X80" s="87">
        <f t="shared" si="6"/>
        <v>5550755</v>
      </c>
      <c r="Y80" s="87">
        <f t="shared" si="6"/>
        <v>1108966</v>
      </c>
      <c r="Z80" s="93">
        <f t="shared" si="7"/>
        <v>4441789</v>
      </c>
      <c r="AB80" s="83">
        <v>678</v>
      </c>
      <c r="AC80" s="83" t="s">
        <v>157</v>
      </c>
      <c r="AD80" s="82">
        <v>732746</v>
      </c>
      <c r="AF80" s="83">
        <v>678</v>
      </c>
      <c r="AG80" s="83" t="s">
        <v>157</v>
      </c>
      <c r="AH80" s="82">
        <v>729019</v>
      </c>
      <c r="AJ80" s="93">
        <f t="shared" si="8"/>
        <v>4445516</v>
      </c>
      <c r="AK80" s="93"/>
      <c r="AL80" s="94">
        <v>157107.98</v>
      </c>
      <c r="AM80" s="93"/>
      <c r="AN80" s="93"/>
      <c r="AO80" s="93">
        <f t="shared" si="9"/>
        <v>4602623.98</v>
      </c>
      <c r="AP80" s="93"/>
      <c r="AR80" s="36" t="s">
        <v>156</v>
      </c>
      <c r="AS80" s="37" t="s">
        <v>157</v>
      </c>
      <c r="AT80" s="82">
        <v>4602624</v>
      </c>
      <c r="AV80" s="93">
        <f t="shared" si="10"/>
        <v>0.019999999552965164</v>
      </c>
      <c r="AX80" s="82">
        <v>4602623.98</v>
      </c>
      <c r="AY80" s="94">
        <f t="shared" si="11"/>
        <v>0</v>
      </c>
    </row>
    <row r="81" spans="1:51" ht="15.75">
      <c r="A81" s="82">
        <v>679</v>
      </c>
      <c r="B81" s="82" t="s">
        <v>159</v>
      </c>
      <c r="C81" s="83">
        <v>168669</v>
      </c>
      <c r="D81" s="83">
        <v>34184</v>
      </c>
      <c r="F81" s="102">
        <v>296070</v>
      </c>
      <c r="G81" s="102">
        <v>60004</v>
      </c>
      <c r="I81" s="83">
        <v>710942</v>
      </c>
      <c r="J81" s="83">
        <v>144086</v>
      </c>
      <c r="L81" s="83">
        <v>100699</v>
      </c>
      <c r="M81" s="83">
        <v>20409</v>
      </c>
      <c r="O81" s="83">
        <v>219527</v>
      </c>
      <c r="P81" s="83">
        <v>44491</v>
      </c>
      <c r="R81" s="83">
        <v>0</v>
      </c>
      <c r="S81" s="83">
        <v>0</v>
      </c>
      <c r="U81" s="83">
        <v>0</v>
      </c>
      <c r="V81" s="83">
        <v>0</v>
      </c>
      <c r="X81" s="87">
        <f t="shared" si="6"/>
        <v>1495907</v>
      </c>
      <c r="Y81" s="87">
        <f t="shared" si="6"/>
        <v>303174</v>
      </c>
      <c r="Z81" s="93">
        <f t="shared" si="7"/>
        <v>1192733</v>
      </c>
      <c r="AB81" s="83">
        <v>679</v>
      </c>
      <c r="AC81" s="83" t="s">
        <v>159</v>
      </c>
      <c r="AD81" s="82">
        <v>196559</v>
      </c>
      <c r="AF81" s="83">
        <v>679</v>
      </c>
      <c r="AG81" s="83" t="s">
        <v>159</v>
      </c>
      <c r="AH81" s="82">
        <v>250698</v>
      </c>
      <c r="AJ81" s="93">
        <f t="shared" si="8"/>
        <v>1138594</v>
      </c>
      <c r="AK81" s="93"/>
      <c r="AL81" s="94">
        <v>28665</v>
      </c>
      <c r="AM81" s="93"/>
      <c r="AN81" s="93"/>
      <c r="AO81" s="93">
        <f t="shared" si="9"/>
        <v>1167259</v>
      </c>
      <c r="AP81" s="93"/>
      <c r="AR81" s="36" t="s">
        <v>158</v>
      </c>
      <c r="AS81" s="37" t="s">
        <v>159</v>
      </c>
      <c r="AT81" s="82">
        <v>1167259</v>
      </c>
      <c r="AV81" s="93">
        <f t="shared" si="10"/>
        <v>0</v>
      </c>
      <c r="AX81" s="82">
        <v>1167259</v>
      </c>
      <c r="AY81" s="94">
        <f t="shared" si="11"/>
        <v>0</v>
      </c>
    </row>
    <row r="82" spans="1:51" ht="15.75">
      <c r="A82" s="82">
        <v>680</v>
      </c>
      <c r="B82" s="82" t="s">
        <v>161</v>
      </c>
      <c r="C82" s="83">
        <v>41209</v>
      </c>
      <c r="D82" s="83">
        <v>3717</v>
      </c>
      <c r="F82" s="102">
        <v>199179</v>
      </c>
      <c r="G82" s="102">
        <v>17965</v>
      </c>
      <c r="I82" s="83">
        <v>1193004</v>
      </c>
      <c r="J82" s="83">
        <v>107604</v>
      </c>
      <c r="L82" s="83">
        <v>368328</v>
      </c>
      <c r="M82" s="83">
        <v>33222</v>
      </c>
      <c r="O82" s="83">
        <v>109398</v>
      </c>
      <c r="P82" s="83">
        <v>9867</v>
      </c>
      <c r="R82" s="83">
        <v>0</v>
      </c>
      <c r="S82" s="83">
        <v>0</v>
      </c>
      <c r="U82" s="83">
        <v>7484</v>
      </c>
      <c r="V82" s="83">
        <v>675</v>
      </c>
      <c r="X82" s="87">
        <f t="shared" si="6"/>
        <v>1918602</v>
      </c>
      <c r="Y82" s="87">
        <f t="shared" si="6"/>
        <v>173050</v>
      </c>
      <c r="Z82" s="93">
        <f t="shared" si="7"/>
        <v>1745552</v>
      </c>
      <c r="AB82" s="83">
        <v>680</v>
      </c>
      <c r="AC82" s="83" t="s">
        <v>161</v>
      </c>
      <c r="AD82" s="82">
        <v>290364</v>
      </c>
      <c r="AF82" s="83">
        <v>680</v>
      </c>
      <c r="AG82" s="83" t="s">
        <v>161</v>
      </c>
      <c r="AH82" s="82">
        <v>240044</v>
      </c>
      <c r="AJ82" s="93">
        <f t="shared" si="8"/>
        <v>1795872</v>
      </c>
      <c r="AK82" s="93"/>
      <c r="AL82" s="94">
        <v>82101</v>
      </c>
      <c r="AM82" s="93"/>
      <c r="AN82" s="93"/>
      <c r="AO82" s="93">
        <f t="shared" si="9"/>
        <v>1877973</v>
      </c>
      <c r="AP82" s="93"/>
      <c r="AR82" s="36" t="s">
        <v>160</v>
      </c>
      <c r="AS82" s="37" t="s">
        <v>161</v>
      </c>
      <c r="AT82" s="82">
        <v>1877973</v>
      </c>
      <c r="AV82" s="93">
        <f t="shared" si="10"/>
        <v>0</v>
      </c>
      <c r="AX82" s="82">
        <v>1877973</v>
      </c>
      <c r="AY82" s="94">
        <f t="shared" si="11"/>
        <v>0</v>
      </c>
    </row>
    <row r="83" spans="1:51" ht="15.75">
      <c r="A83" s="82">
        <v>681</v>
      </c>
      <c r="B83" s="82" t="s">
        <v>163</v>
      </c>
      <c r="C83" s="83">
        <v>79782</v>
      </c>
      <c r="D83" s="83">
        <v>10856</v>
      </c>
      <c r="F83" s="102">
        <v>375762</v>
      </c>
      <c r="G83" s="102">
        <v>51128</v>
      </c>
      <c r="I83" s="83">
        <v>1016287</v>
      </c>
      <c r="J83" s="83">
        <v>138281</v>
      </c>
      <c r="L83" s="83">
        <v>230631</v>
      </c>
      <c r="M83" s="83">
        <v>31381</v>
      </c>
      <c r="O83" s="83">
        <v>203791</v>
      </c>
      <c r="P83" s="83">
        <v>27729</v>
      </c>
      <c r="R83" s="83">
        <v>3069</v>
      </c>
      <c r="S83" s="83">
        <v>418</v>
      </c>
      <c r="U83" s="83">
        <v>4678</v>
      </c>
      <c r="V83" s="83">
        <v>637</v>
      </c>
      <c r="X83" s="87">
        <f t="shared" si="6"/>
        <v>1914000</v>
      </c>
      <c r="Y83" s="87">
        <f t="shared" si="6"/>
        <v>260430</v>
      </c>
      <c r="Z83" s="93">
        <f t="shared" si="7"/>
        <v>1653570</v>
      </c>
      <c r="AB83" s="83">
        <v>681</v>
      </c>
      <c r="AC83" s="83" t="s">
        <v>163</v>
      </c>
      <c r="AD83" s="82">
        <v>273678</v>
      </c>
      <c r="AF83" s="83">
        <v>681</v>
      </c>
      <c r="AG83" s="83" t="s">
        <v>163</v>
      </c>
      <c r="AH83" s="82">
        <v>302486</v>
      </c>
      <c r="AJ83" s="93">
        <f t="shared" si="8"/>
        <v>1624762</v>
      </c>
      <c r="AK83" s="93"/>
      <c r="AL83" s="94">
        <v>71677</v>
      </c>
      <c r="AM83" s="93"/>
      <c r="AN83" s="93"/>
      <c r="AO83" s="93">
        <f t="shared" si="9"/>
        <v>1696439</v>
      </c>
      <c r="AP83" s="93"/>
      <c r="AR83" s="36" t="s">
        <v>162</v>
      </c>
      <c r="AS83" s="37" t="s">
        <v>163</v>
      </c>
      <c r="AT83" s="82">
        <v>1696439</v>
      </c>
      <c r="AV83" s="93">
        <f t="shared" si="10"/>
        <v>0</v>
      </c>
      <c r="AX83" s="82">
        <v>1696439</v>
      </c>
      <c r="AY83" s="94">
        <f t="shared" si="11"/>
        <v>0</v>
      </c>
    </row>
    <row r="84" spans="1:51" ht="15.75">
      <c r="A84" s="82">
        <v>682</v>
      </c>
      <c r="B84" s="82" t="s">
        <v>165</v>
      </c>
      <c r="C84" s="83">
        <v>26778</v>
      </c>
      <c r="D84" s="83">
        <v>2648</v>
      </c>
      <c r="F84" s="102">
        <v>237594</v>
      </c>
      <c r="G84" s="102">
        <v>23494</v>
      </c>
      <c r="I84" s="83">
        <v>562358</v>
      </c>
      <c r="J84" s="83">
        <v>55607</v>
      </c>
      <c r="L84" s="83">
        <v>117411</v>
      </c>
      <c r="M84" s="83">
        <v>11610</v>
      </c>
      <c r="O84" s="83">
        <v>100092</v>
      </c>
      <c r="P84" s="83">
        <v>9897</v>
      </c>
      <c r="R84" s="83">
        <v>0</v>
      </c>
      <c r="S84" s="83">
        <v>0</v>
      </c>
      <c r="U84" s="83">
        <v>0</v>
      </c>
      <c r="V84" s="83">
        <v>0</v>
      </c>
      <c r="X84" s="87">
        <f t="shared" si="6"/>
        <v>1044233</v>
      </c>
      <c r="Y84" s="87">
        <f t="shared" si="6"/>
        <v>103256</v>
      </c>
      <c r="Z84" s="93">
        <f t="shared" si="7"/>
        <v>940977</v>
      </c>
      <c r="AB84" s="83">
        <v>682</v>
      </c>
      <c r="AC84" s="83" t="s">
        <v>165</v>
      </c>
      <c r="AD84" s="82">
        <v>156696</v>
      </c>
      <c r="AF84" s="83">
        <v>682</v>
      </c>
      <c r="AG84" s="83" t="s">
        <v>165</v>
      </c>
      <c r="AH84" s="82">
        <v>135478</v>
      </c>
      <c r="AJ84" s="93">
        <f t="shared" si="8"/>
        <v>962195</v>
      </c>
      <c r="AK84" s="93"/>
      <c r="AL84" s="94">
        <v>42079</v>
      </c>
      <c r="AM84" s="93"/>
      <c r="AN84" s="93"/>
      <c r="AO84" s="93">
        <f t="shared" si="9"/>
        <v>1004274</v>
      </c>
      <c r="AP84" s="93"/>
      <c r="AR84" s="36" t="s">
        <v>164</v>
      </c>
      <c r="AS84" s="37" t="s">
        <v>165</v>
      </c>
      <c r="AT84" s="82">
        <v>1004274</v>
      </c>
      <c r="AV84" s="93">
        <f t="shared" si="10"/>
        <v>0</v>
      </c>
      <c r="AX84" s="82">
        <v>1004274</v>
      </c>
      <c r="AY84" s="94">
        <f t="shared" si="11"/>
        <v>0</v>
      </c>
    </row>
    <row r="85" spans="1:51" ht="15.75">
      <c r="A85" s="82">
        <v>683</v>
      </c>
      <c r="B85" s="82" t="s">
        <v>167</v>
      </c>
      <c r="C85" s="83">
        <v>7842</v>
      </c>
      <c r="D85" s="83">
        <v>892</v>
      </c>
      <c r="F85" s="102">
        <v>208266</v>
      </c>
      <c r="G85" s="102">
        <v>23688</v>
      </c>
      <c r="I85" s="83">
        <v>493132</v>
      </c>
      <c r="J85" s="83">
        <v>56088</v>
      </c>
      <c r="L85" s="83">
        <v>123618</v>
      </c>
      <c r="M85" s="83">
        <v>14060</v>
      </c>
      <c r="O85" s="83">
        <v>56103</v>
      </c>
      <c r="P85" s="83">
        <v>6381</v>
      </c>
      <c r="R85" s="83">
        <v>0</v>
      </c>
      <c r="S85" s="83">
        <v>0</v>
      </c>
      <c r="U85" s="83">
        <v>0</v>
      </c>
      <c r="V85" s="83">
        <v>0</v>
      </c>
      <c r="X85" s="87">
        <f t="shared" si="6"/>
        <v>888961</v>
      </c>
      <c r="Y85" s="87">
        <f t="shared" si="6"/>
        <v>101109</v>
      </c>
      <c r="Z85" s="93">
        <f t="shared" si="7"/>
        <v>787852</v>
      </c>
      <c r="AB85" s="83">
        <v>683</v>
      </c>
      <c r="AC85" s="83" t="s">
        <v>167</v>
      </c>
      <c r="AD85" s="82">
        <v>130646</v>
      </c>
      <c r="AF85" s="83">
        <v>683</v>
      </c>
      <c r="AG85" s="83" t="s">
        <v>167</v>
      </c>
      <c r="AH85" s="82">
        <v>129858</v>
      </c>
      <c r="AJ85" s="93">
        <f t="shared" si="8"/>
        <v>788640</v>
      </c>
      <c r="AK85" s="93"/>
      <c r="AL85" s="94">
        <v>32538</v>
      </c>
      <c r="AM85" s="93"/>
      <c r="AN85" s="93"/>
      <c r="AO85" s="93">
        <f t="shared" si="9"/>
        <v>821178</v>
      </c>
      <c r="AP85" s="93"/>
      <c r="AR85" s="36" t="s">
        <v>166</v>
      </c>
      <c r="AS85" s="37" t="s">
        <v>167</v>
      </c>
      <c r="AT85" s="82">
        <v>821178</v>
      </c>
      <c r="AV85" s="93">
        <f t="shared" si="10"/>
        <v>0</v>
      </c>
      <c r="AX85" s="82">
        <v>821178</v>
      </c>
      <c r="AY85" s="94">
        <f t="shared" si="11"/>
        <v>0</v>
      </c>
    </row>
    <row r="86" spans="1:51" ht="15.75">
      <c r="A86" s="82">
        <v>684</v>
      </c>
      <c r="B86" s="82" t="s">
        <v>169</v>
      </c>
      <c r="C86" s="83">
        <v>505793</v>
      </c>
      <c r="D86" s="83">
        <v>63805</v>
      </c>
      <c r="F86" s="102">
        <v>378173</v>
      </c>
      <c r="G86" s="102">
        <v>47706</v>
      </c>
      <c r="I86" s="83">
        <v>2449640</v>
      </c>
      <c r="J86" s="83">
        <v>309016</v>
      </c>
      <c r="L86" s="83">
        <v>464200</v>
      </c>
      <c r="M86" s="83">
        <v>58558</v>
      </c>
      <c r="O86" s="83">
        <v>114827</v>
      </c>
      <c r="P86" s="83">
        <v>14485</v>
      </c>
      <c r="R86" s="83">
        <v>44949</v>
      </c>
      <c r="S86" s="83">
        <v>5670</v>
      </c>
      <c r="U86" s="83">
        <v>20114</v>
      </c>
      <c r="V86" s="83">
        <v>2537</v>
      </c>
      <c r="X86" s="87">
        <f t="shared" si="6"/>
        <v>3977696</v>
      </c>
      <c r="Y86" s="87">
        <f t="shared" si="6"/>
        <v>501777</v>
      </c>
      <c r="Z86" s="93">
        <f t="shared" si="7"/>
        <v>3475919</v>
      </c>
      <c r="AB86" s="83">
        <v>684</v>
      </c>
      <c r="AC86" s="83" t="s">
        <v>169</v>
      </c>
      <c r="AD86" s="82">
        <v>569952</v>
      </c>
      <c r="AF86" s="83">
        <v>684</v>
      </c>
      <c r="AG86" s="83" t="s">
        <v>169</v>
      </c>
      <c r="AH86" s="82">
        <v>559548</v>
      </c>
      <c r="AJ86" s="93">
        <f t="shared" si="8"/>
        <v>3486323</v>
      </c>
      <c r="AK86" s="93">
        <v>29554</v>
      </c>
      <c r="AL86" s="94">
        <v>85788</v>
      </c>
      <c r="AM86" s="93"/>
      <c r="AN86" s="93"/>
      <c r="AO86" s="93">
        <f t="shared" si="9"/>
        <v>3601665</v>
      </c>
      <c r="AP86" s="93"/>
      <c r="AR86" s="36" t="s">
        <v>168</v>
      </c>
      <c r="AS86" s="37" t="s">
        <v>169</v>
      </c>
      <c r="AT86" s="82">
        <v>3601665</v>
      </c>
      <c r="AV86" s="93">
        <f t="shared" si="10"/>
        <v>0</v>
      </c>
      <c r="AX86" s="82">
        <v>3572111</v>
      </c>
      <c r="AY86" s="94">
        <f t="shared" si="11"/>
        <v>-29554</v>
      </c>
    </row>
    <row r="87" spans="1:51" ht="15.75">
      <c r="A87" s="82">
        <v>685</v>
      </c>
      <c r="B87" s="82" t="s">
        <v>171</v>
      </c>
      <c r="C87" s="83">
        <v>89593</v>
      </c>
      <c r="D87" s="83">
        <v>16615</v>
      </c>
      <c r="F87" s="102">
        <v>153093</v>
      </c>
      <c r="G87" s="102">
        <v>28391</v>
      </c>
      <c r="I87" s="83">
        <v>844530</v>
      </c>
      <c r="J87" s="83">
        <v>156618</v>
      </c>
      <c r="L87" s="83">
        <v>156855</v>
      </c>
      <c r="M87" s="83">
        <v>29089</v>
      </c>
      <c r="O87" s="83">
        <v>190988</v>
      </c>
      <c r="P87" s="83">
        <v>35419</v>
      </c>
      <c r="R87" s="83">
        <v>0</v>
      </c>
      <c r="S87" s="83">
        <v>0</v>
      </c>
      <c r="U87" s="83">
        <v>4678</v>
      </c>
      <c r="V87" s="83">
        <v>868</v>
      </c>
      <c r="X87" s="87">
        <f t="shared" si="6"/>
        <v>1439737</v>
      </c>
      <c r="Y87" s="87">
        <f t="shared" si="6"/>
        <v>267000</v>
      </c>
      <c r="Z87" s="93">
        <f t="shared" si="7"/>
        <v>1172737</v>
      </c>
      <c r="AB87" s="83">
        <v>685</v>
      </c>
      <c r="AC87" s="83" t="s">
        <v>171</v>
      </c>
      <c r="AD87" s="82">
        <v>193197</v>
      </c>
      <c r="AF87" s="83">
        <v>685</v>
      </c>
      <c r="AG87" s="83" t="s">
        <v>171</v>
      </c>
      <c r="AH87" s="82">
        <v>205550</v>
      </c>
      <c r="AJ87" s="93">
        <f t="shared" si="8"/>
        <v>1160384</v>
      </c>
      <c r="AK87" s="93"/>
      <c r="AL87" s="94">
        <v>23454</v>
      </c>
      <c r="AM87" s="93"/>
      <c r="AO87" s="93">
        <f t="shared" si="9"/>
        <v>1183838</v>
      </c>
      <c r="AR87" s="36" t="s">
        <v>170</v>
      </c>
      <c r="AS87" s="37" t="s">
        <v>171</v>
      </c>
      <c r="AT87" s="82">
        <v>1183838</v>
      </c>
      <c r="AV87" s="93">
        <f t="shared" si="10"/>
        <v>0</v>
      </c>
      <c r="AX87" s="82">
        <v>1183838</v>
      </c>
      <c r="AY87" s="94">
        <f t="shared" si="11"/>
        <v>0</v>
      </c>
    </row>
    <row r="88" spans="1:51" ht="15.75">
      <c r="A88" s="82">
        <v>686</v>
      </c>
      <c r="B88" s="82" t="s">
        <v>173</v>
      </c>
      <c r="C88" s="83">
        <v>61742</v>
      </c>
      <c r="D88" s="83">
        <v>4547</v>
      </c>
      <c r="F88" s="102">
        <v>102463</v>
      </c>
      <c r="G88" s="102">
        <v>7546</v>
      </c>
      <c r="I88" s="83">
        <v>473112</v>
      </c>
      <c r="J88" s="83">
        <v>34842</v>
      </c>
      <c r="L88" s="83">
        <v>121649</v>
      </c>
      <c r="M88" s="83">
        <v>8959</v>
      </c>
      <c r="O88" s="83">
        <v>244625</v>
      </c>
      <c r="P88" s="83">
        <v>18015</v>
      </c>
      <c r="R88" s="83">
        <v>0</v>
      </c>
      <c r="S88" s="83">
        <v>0</v>
      </c>
      <c r="U88" s="83">
        <v>0</v>
      </c>
      <c r="V88" s="83">
        <v>0</v>
      </c>
      <c r="X88" s="87">
        <f t="shared" si="6"/>
        <v>1003591</v>
      </c>
      <c r="Y88" s="87">
        <f t="shared" si="6"/>
        <v>73909</v>
      </c>
      <c r="Z88" s="93">
        <f t="shared" si="7"/>
        <v>929682</v>
      </c>
      <c r="AB88" s="83">
        <v>686</v>
      </c>
      <c r="AC88" s="83" t="s">
        <v>173</v>
      </c>
      <c r="AD88" s="82">
        <v>153785</v>
      </c>
      <c r="AF88" s="83">
        <v>686</v>
      </c>
      <c r="AG88" s="83" t="s">
        <v>173</v>
      </c>
      <c r="AH88" s="82">
        <v>178324</v>
      </c>
      <c r="AJ88" s="93">
        <f t="shared" si="8"/>
        <v>905143</v>
      </c>
      <c r="AK88" s="93">
        <v>7503</v>
      </c>
      <c r="AL88" s="94">
        <v>55992</v>
      </c>
      <c r="AM88" s="93"/>
      <c r="AO88" s="93">
        <f t="shared" si="9"/>
        <v>968638</v>
      </c>
      <c r="AR88" s="36" t="s">
        <v>172</v>
      </c>
      <c r="AS88" s="37" t="s">
        <v>173</v>
      </c>
      <c r="AT88" s="82">
        <v>968638</v>
      </c>
      <c r="AV88" s="93">
        <f t="shared" si="10"/>
        <v>0</v>
      </c>
      <c r="AX88" s="82">
        <v>961135</v>
      </c>
      <c r="AY88" s="94">
        <f t="shared" si="11"/>
        <v>-7503</v>
      </c>
    </row>
    <row r="89" spans="1:51" ht="15.75">
      <c r="A89" s="82">
        <v>687</v>
      </c>
      <c r="B89" s="82" t="s">
        <v>175</v>
      </c>
      <c r="C89" s="83">
        <v>393573</v>
      </c>
      <c r="D89" s="83">
        <v>48057</v>
      </c>
      <c r="F89" s="102">
        <v>663762</v>
      </c>
      <c r="G89" s="102">
        <v>81048</v>
      </c>
      <c r="I89" s="83">
        <v>2799267</v>
      </c>
      <c r="J89" s="83">
        <v>341803</v>
      </c>
      <c r="L89" s="83">
        <v>409524</v>
      </c>
      <c r="M89" s="83">
        <v>50005</v>
      </c>
      <c r="O89" s="83">
        <v>150713</v>
      </c>
      <c r="P89" s="83">
        <v>18403</v>
      </c>
      <c r="R89" s="83">
        <v>8808</v>
      </c>
      <c r="S89" s="83">
        <v>1075</v>
      </c>
      <c r="U89" s="83">
        <v>31808</v>
      </c>
      <c r="V89" s="83">
        <v>3884</v>
      </c>
      <c r="X89" s="87">
        <f t="shared" si="6"/>
        <v>4457455</v>
      </c>
      <c r="Y89" s="87">
        <f t="shared" si="6"/>
        <v>544275</v>
      </c>
      <c r="Z89" s="93">
        <f t="shared" si="7"/>
        <v>3913180</v>
      </c>
      <c r="AB89" s="83">
        <v>687</v>
      </c>
      <c r="AC89" s="83" t="s">
        <v>175</v>
      </c>
      <c r="AD89" s="82">
        <v>647657</v>
      </c>
      <c r="AF89" s="83">
        <v>687</v>
      </c>
      <c r="AG89" s="83" t="s">
        <v>175</v>
      </c>
      <c r="AH89" s="82">
        <v>684370</v>
      </c>
      <c r="AJ89" s="93">
        <f t="shared" si="8"/>
        <v>3876467</v>
      </c>
      <c r="AK89" s="93"/>
      <c r="AL89" s="94">
        <v>132367</v>
      </c>
      <c r="AM89" s="93"/>
      <c r="AO89" s="93">
        <f t="shared" si="9"/>
        <v>4008834</v>
      </c>
      <c r="AR89" s="36" t="s">
        <v>174</v>
      </c>
      <c r="AS89" s="37" t="s">
        <v>175</v>
      </c>
      <c r="AT89" s="82">
        <v>4008834</v>
      </c>
      <c r="AV89" s="93">
        <f t="shared" si="10"/>
        <v>0</v>
      </c>
      <c r="AX89" s="82">
        <v>4008834</v>
      </c>
      <c r="AY89" s="94">
        <f t="shared" si="11"/>
        <v>0</v>
      </c>
    </row>
    <row r="90" spans="1:51" ht="15.75">
      <c r="A90" s="82">
        <v>688</v>
      </c>
      <c r="B90" s="82" t="s">
        <v>177</v>
      </c>
      <c r="C90" s="83">
        <v>222805</v>
      </c>
      <c r="D90" s="83">
        <v>29272</v>
      </c>
      <c r="F90" s="102">
        <v>326716</v>
      </c>
      <c r="G90" s="102">
        <v>42924</v>
      </c>
      <c r="I90" s="83">
        <v>1776912</v>
      </c>
      <c r="J90" s="83">
        <v>233451</v>
      </c>
      <c r="L90" s="83">
        <v>292755</v>
      </c>
      <c r="M90" s="83">
        <v>38462</v>
      </c>
      <c r="O90" s="83">
        <v>471585</v>
      </c>
      <c r="P90" s="83">
        <v>61957</v>
      </c>
      <c r="R90" s="83">
        <v>6888</v>
      </c>
      <c r="S90" s="83">
        <v>905</v>
      </c>
      <c r="U90" s="83">
        <v>15436</v>
      </c>
      <c r="V90" s="83">
        <v>2028</v>
      </c>
      <c r="X90" s="87">
        <f t="shared" si="6"/>
        <v>3113097</v>
      </c>
      <c r="Y90" s="87">
        <f t="shared" si="6"/>
        <v>408999</v>
      </c>
      <c r="Z90" s="93">
        <f t="shared" si="7"/>
        <v>2704098</v>
      </c>
      <c r="AB90" s="83">
        <v>688</v>
      </c>
      <c r="AC90" s="83" t="s">
        <v>177</v>
      </c>
      <c r="AD90" s="82">
        <v>446128</v>
      </c>
      <c r="AF90" s="83">
        <v>688</v>
      </c>
      <c r="AG90" s="83" t="s">
        <v>177</v>
      </c>
      <c r="AH90" s="82">
        <v>461687</v>
      </c>
      <c r="AJ90" s="93">
        <f t="shared" si="8"/>
        <v>2688539</v>
      </c>
      <c r="AK90" s="93">
        <v>4899</v>
      </c>
      <c r="AL90" s="94">
        <v>66415</v>
      </c>
      <c r="AM90" s="93"/>
      <c r="AO90" s="93">
        <f t="shared" si="9"/>
        <v>2759853</v>
      </c>
      <c r="AR90" s="36" t="s">
        <v>176</v>
      </c>
      <c r="AS90" s="37" t="s">
        <v>177</v>
      </c>
      <c r="AT90" s="82">
        <v>2749803</v>
      </c>
      <c r="AV90" s="93">
        <f t="shared" si="10"/>
        <v>-10050</v>
      </c>
      <c r="AX90" s="82">
        <v>2754954</v>
      </c>
      <c r="AY90" s="94">
        <f t="shared" si="11"/>
        <v>-4899</v>
      </c>
    </row>
    <row r="91" spans="1:51" ht="15.75">
      <c r="A91" s="82">
        <v>689</v>
      </c>
      <c r="B91" s="82" t="s">
        <v>179</v>
      </c>
      <c r="C91" s="83">
        <v>413305</v>
      </c>
      <c r="D91" s="83">
        <v>43725</v>
      </c>
      <c r="F91" s="102">
        <v>602479</v>
      </c>
      <c r="G91" s="102">
        <v>63738</v>
      </c>
      <c r="I91" s="83">
        <v>3224273</v>
      </c>
      <c r="J91" s="83">
        <v>341103</v>
      </c>
      <c r="L91" s="83">
        <v>655639</v>
      </c>
      <c r="M91" s="83">
        <v>69362</v>
      </c>
      <c r="O91" s="83">
        <v>430471</v>
      </c>
      <c r="P91" s="83">
        <v>45541</v>
      </c>
      <c r="R91" s="83">
        <v>0</v>
      </c>
      <c r="S91" s="83">
        <v>0</v>
      </c>
      <c r="U91" s="83">
        <v>8420</v>
      </c>
      <c r="V91" s="83">
        <v>891</v>
      </c>
      <c r="X91" s="87">
        <f t="shared" si="6"/>
        <v>5334587</v>
      </c>
      <c r="Y91" s="87">
        <f t="shared" si="6"/>
        <v>564360</v>
      </c>
      <c r="Z91" s="93">
        <f t="shared" si="7"/>
        <v>4770227</v>
      </c>
      <c r="AB91" s="83">
        <v>689</v>
      </c>
      <c r="AC91" s="83" t="s">
        <v>179</v>
      </c>
      <c r="AD91" s="82">
        <v>793809</v>
      </c>
      <c r="AF91" s="83">
        <v>689</v>
      </c>
      <c r="AG91" s="83" t="s">
        <v>179</v>
      </c>
      <c r="AH91" s="82">
        <v>878879</v>
      </c>
      <c r="AJ91" s="93">
        <f t="shared" si="8"/>
        <v>4685157</v>
      </c>
      <c r="AK91" s="93"/>
      <c r="AL91" s="94">
        <v>152457</v>
      </c>
      <c r="AM91" s="93"/>
      <c r="AO91" s="93">
        <f t="shared" si="9"/>
        <v>4837614</v>
      </c>
      <c r="AR91" s="36" t="s">
        <v>178</v>
      </c>
      <c r="AS91" s="37" t="s">
        <v>179</v>
      </c>
      <c r="AT91" s="82">
        <v>4831934</v>
      </c>
      <c r="AV91" s="93">
        <f t="shared" si="10"/>
        <v>-5680</v>
      </c>
      <c r="AX91" s="82">
        <v>4837614</v>
      </c>
      <c r="AY91" s="94">
        <f t="shared" si="11"/>
        <v>0</v>
      </c>
    </row>
    <row r="92" spans="1:51" ht="15.75">
      <c r="A92" s="82">
        <v>690</v>
      </c>
      <c r="B92" s="82" t="s">
        <v>181</v>
      </c>
      <c r="C92" s="83">
        <v>185084</v>
      </c>
      <c r="D92" s="83">
        <v>28372</v>
      </c>
      <c r="F92" s="102">
        <v>145643</v>
      </c>
      <c r="G92" s="102">
        <v>22326</v>
      </c>
      <c r="I92" s="83">
        <v>627066</v>
      </c>
      <c r="J92" s="83">
        <v>96126</v>
      </c>
      <c r="L92" s="83">
        <v>219185</v>
      </c>
      <c r="M92" s="83">
        <v>33600</v>
      </c>
      <c r="O92" s="83">
        <v>282831</v>
      </c>
      <c r="P92" s="83">
        <v>43356</v>
      </c>
      <c r="R92" s="83">
        <v>6681</v>
      </c>
      <c r="S92" s="83">
        <v>1024</v>
      </c>
      <c r="U92" s="83">
        <v>9823</v>
      </c>
      <c r="V92" s="83">
        <v>1506</v>
      </c>
      <c r="X92" s="87">
        <f t="shared" si="6"/>
        <v>1476313</v>
      </c>
      <c r="Y92" s="87">
        <f t="shared" si="6"/>
        <v>226310</v>
      </c>
      <c r="Z92" s="93">
        <f t="shared" si="7"/>
        <v>1250003</v>
      </c>
      <c r="AB92" s="83">
        <v>690</v>
      </c>
      <c r="AC92" s="83" t="s">
        <v>181</v>
      </c>
      <c r="AD92" s="82">
        <v>203912</v>
      </c>
      <c r="AF92" s="83">
        <v>690</v>
      </c>
      <c r="AG92" s="83" t="s">
        <v>181</v>
      </c>
      <c r="AH92" s="82">
        <v>166799</v>
      </c>
      <c r="AJ92" s="93">
        <f t="shared" si="8"/>
        <v>1287116</v>
      </c>
      <c r="AK92" s="93"/>
      <c r="AL92" s="94">
        <v>35194</v>
      </c>
      <c r="AM92" s="93"/>
      <c r="AO92" s="93">
        <f t="shared" si="9"/>
        <v>1322310</v>
      </c>
      <c r="AR92" s="36" t="s">
        <v>180</v>
      </c>
      <c r="AS92" s="37" t="s">
        <v>181</v>
      </c>
      <c r="AT92" s="82">
        <v>1322310</v>
      </c>
      <c r="AV92" s="93">
        <f t="shared" si="10"/>
        <v>0</v>
      </c>
      <c r="AX92" s="82">
        <v>1322310</v>
      </c>
      <c r="AY92" s="94">
        <f t="shared" si="11"/>
        <v>0</v>
      </c>
    </row>
    <row r="93" spans="1:51" ht="15.75">
      <c r="A93" s="82">
        <v>691</v>
      </c>
      <c r="B93" s="82" t="s">
        <v>183</v>
      </c>
      <c r="C93" s="83">
        <v>36155</v>
      </c>
      <c r="D93" s="83">
        <v>2602</v>
      </c>
      <c r="F93" s="102">
        <v>78448</v>
      </c>
      <c r="G93" s="102">
        <v>5646</v>
      </c>
      <c r="I93" s="83">
        <v>499591</v>
      </c>
      <c r="J93" s="83">
        <v>35957</v>
      </c>
      <c r="L93" s="83">
        <v>151861</v>
      </c>
      <c r="M93" s="83">
        <v>10930</v>
      </c>
      <c r="O93" s="83">
        <v>207322</v>
      </c>
      <c r="P93" s="83">
        <v>14922</v>
      </c>
      <c r="R93" s="83">
        <v>0</v>
      </c>
      <c r="S93" s="83">
        <v>0</v>
      </c>
      <c r="U93" s="83">
        <v>4678</v>
      </c>
      <c r="V93" s="83">
        <v>337</v>
      </c>
      <c r="X93" s="87">
        <f t="shared" si="6"/>
        <v>978055</v>
      </c>
      <c r="Y93" s="87">
        <f t="shared" si="6"/>
        <v>70394</v>
      </c>
      <c r="Z93" s="93">
        <f t="shared" si="7"/>
        <v>907661</v>
      </c>
      <c r="AB93" s="83">
        <v>691</v>
      </c>
      <c r="AC93" s="83" t="s">
        <v>183</v>
      </c>
      <c r="AD93" s="82">
        <v>149571</v>
      </c>
      <c r="AF93" s="83">
        <v>691</v>
      </c>
      <c r="AG93" s="83" t="s">
        <v>183</v>
      </c>
      <c r="AH93" s="82">
        <v>123843</v>
      </c>
      <c r="AJ93" s="93">
        <f t="shared" si="8"/>
        <v>933389</v>
      </c>
      <c r="AK93" s="93"/>
      <c r="AL93" s="94">
        <v>37661</v>
      </c>
      <c r="AM93" s="93"/>
      <c r="AN93" s="93"/>
      <c r="AO93" s="93">
        <f t="shared" si="9"/>
        <v>971050</v>
      </c>
      <c r="AP93" s="93"/>
      <c r="AR93" s="36" t="s">
        <v>182</v>
      </c>
      <c r="AS93" s="37" t="s">
        <v>183</v>
      </c>
      <c r="AT93" s="82">
        <v>971050</v>
      </c>
      <c r="AV93" s="93">
        <f t="shared" si="10"/>
        <v>0</v>
      </c>
      <c r="AX93" s="82">
        <v>971050</v>
      </c>
      <c r="AY93" s="94">
        <f t="shared" si="11"/>
        <v>0</v>
      </c>
    </row>
    <row r="94" spans="1:51" ht="15.75">
      <c r="A94" s="82">
        <v>692</v>
      </c>
      <c r="B94" s="82" t="s">
        <v>185</v>
      </c>
      <c r="C94" s="83">
        <v>417747</v>
      </c>
      <c r="D94" s="83">
        <v>55653</v>
      </c>
      <c r="F94" s="102">
        <v>623490</v>
      </c>
      <c r="G94" s="102">
        <v>83063</v>
      </c>
      <c r="I94" s="83">
        <v>4110811</v>
      </c>
      <c r="J94" s="83">
        <v>547654</v>
      </c>
      <c r="L94" s="83">
        <v>1033525</v>
      </c>
      <c r="M94" s="83">
        <v>137689</v>
      </c>
      <c r="O94" s="83">
        <v>242573</v>
      </c>
      <c r="P94" s="83">
        <v>32316</v>
      </c>
      <c r="R94" s="83">
        <v>12863</v>
      </c>
      <c r="S94" s="83">
        <v>1714</v>
      </c>
      <c r="U94" s="83">
        <v>23388</v>
      </c>
      <c r="V94" s="83">
        <v>3116</v>
      </c>
      <c r="X94" s="87">
        <f t="shared" si="6"/>
        <v>6464397</v>
      </c>
      <c r="Y94" s="87">
        <f t="shared" si="6"/>
        <v>861205</v>
      </c>
      <c r="Z94" s="93">
        <f t="shared" si="7"/>
        <v>5603192</v>
      </c>
      <c r="AB94" s="83">
        <v>692</v>
      </c>
      <c r="AC94" s="83" t="s">
        <v>185</v>
      </c>
      <c r="AD94" s="82">
        <v>931278</v>
      </c>
      <c r="AF94" s="83">
        <v>692</v>
      </c>
      <c r="AG94" s="83" t="s">
        <v>185</v>
      </c>
      <c r="AH94" s="82">
        <v>982019</v>
      </c>
      <c r="AJ94" s="93">
        <f t="shared" si="8"/>
        <v>5552451</v>
      </c>
      <c r="AK94" s="93">
        <v>18215</v>
      </c>
      <c r="AL94" s="94">
        <v>164175</v>
      </c>
      <c r="AM94" s="93"/>
      <c r="AN94" s="93"/>
      <c r="AO94" s="93">
        <f t="shared" si="9"/>
        <v>5734841</v>
      </c>
      <c r="AP94" s="93"/>
      <c r="AR94" s="36" t="s">
        <v>184</v>
      </c>
      <c r="AS94" s="37" t="s">
        <v>185</v>
      </c>
      <c r="AT94" s="82">
        <v>5734841</v>
      </c>
      <c r="AV94" s="93">
        <f t="shared" si="10"/>
        <v>0</v>
      </c>
      <c r="AX94" s="82">
        <v>5716626</v>
      </c>
      <c r="AY94" s="94">
        <f t="shared" si="11"/>
        <v>-18215</v>
      </c>
    </row>
    <row r="95" spans="1:51" ht="15.75">
      <c r="A95" s="82">
        <v>693</v>
      </c>
      <c r="B95" s="82" t="s">
        <v>187</v>
      </c>
      <c r="C95" s="83">
        <v>209897</v>
      </c>
      <c r="D95" s="83">
        <v>52217</v>
      </c>
      <c r="F95" s="102">
        <v>187679</v>
      </c>
      <c r="G95" s="102">
        <v>46690</v>
      </c>
      <c r="I95" s="83">
        <v>1319859</v>
      </c>
      <c r="J95" s="83">
        <v>328346</v>
      </c>
      <c r="L95" s="83">
        <v>408488</v>
      </c>
      <c r="M95" s="83">
        <v>101621</v>
      </c>
      <c r="O95" s="83">
        <v>445056</v>
      </c>
      <c r="P95" s="83">
        <v>110718</v>
      </c>
      <c r="R95" s="83">
        <v>0</v>
      </c>
      <c r="S95" s="83">
        <v>0</v>
      </c>
      <c r="U95" s="83">
        <v>6549</v>
      </c>
      <c r="V95" s="83">
        <v>1629</v>
      </c>
      <c r="X95" s="87">
        <f t="shared" si="6"/>
        <v>2577528</v>
      </c>
      <c r="Y95" s="87">
        <f t="shared" si="6"/>
        <v>641221</v>
      </c>
      <c r="Z95" s="93">
        <f t="shared" si="7"/>
        <v>1936307</v>
      </c>
      <c r="AB95" s="83">
        <v>693</v>
      </c>
      <c r="AC95" s="83" t="s">
        <v>187</v>
      </c>
      <c r="AD95" s="82">
        <v>319238</v>
      </c>
      <c r="AF95" s="83">
        <v>693</v>
      </c>
      <c r="AG95" s="83" t="s">
        <v>187</v>
      </c>
      <c r="AH95" s="82">
        <v>465230</v>
      </c>
      <c r="AJ95" s="93">
        <f t="shared" si="8"/>
        <v>1790315</v>
      </c>
      <c r="AK95" s="93"/>
      <c r="AL95" s="94">
        <v>86083</v>
      </c>
      <c r="AM95" s="93"/>
      <c r="AN95" s="93"/>
      <c r="AO95" s="93">
        <f t="shared" si="9"/>
        <v>1876398</v>
      </c>
      <c r="AP95" s="93"/>
      <c r="AR95" s="36" t="s">
        <v>186</v>
      </c>
      <c r="AS95" s="37" t="s">
        <v>187</v>
      </c>
      <c r="AT95" s="82">
        <v>1876398</v>
      </c>
      <c r="AV95" s="93">
        <f t="shared" si="10"/>
        <v>0</v>
      </c>
      <c r="AX95" s="82">
        <v>1876398</v>
      </c>
      <c r="AY95" s="94">
        <f t="shared" si="11"/>
        <v>0</v>
      </c>
    </row>
    <row r="96" spans="1:51" ht="15.75">
      <c r="A96" s="82">
        <v>694</v>
      </c>
      <c r="B96" s="82" t="s">
        <v>189</v>
      </c>
      <c r="C96" s="83">
        <v>62641</v>
      </c>
      <c r="D96" s="83">
        <v>10002</v>
      </c>
      <c r="F96" s="102">
        <v>283589</v>
      </c>
      <c r="G96" s="102">
        <v>45283</v>
      </c>
      <c r="I96" s="83">
        <v>590904</v>
      </c>
      <c r="J96" s="83">
        <v>94354</v>
      </c>
      <c r="L96" s="83">
        <v>102867</v>
      </c>
      <c r="M96" s="83">
        <v>16426</v>
      </c>
      <c r="O96" s="83">
        <v>40018</v>
      </c>
      <c r="P96" s="83">
        <v>6390</v>
      </c>
      <c r="R96" s="83">
        <v>0</v>
      </c>
      <c r="S96" s="83">
        <v>0</v>
      </c>
      <c r="U96" s="83">
        <v>2339</v>
      </c>
      <c r="V96" s="83">
        <v>373</v>
      </c>
      <c r="X96" s="87">
        <f t="shared" si="6"/>
        <v>1082358</v>
      </c>
      <c r="Y96" s="87">
        <f t="shared" si="6"/>
        <v>172828</v>
      </c>
      <c r="Z96" s="93">
        <f t="shared" si="7"/>
        <v>909530</v>
      </c>
      <c r="AB96" s="83">
        <v>694</v>
      </c>
      <c r="AC96" s="83" t="s">
        <v>189</v>
      </c>
      <c r="AD96" s="82">
        <v>150771</v>
      </c>
      <c r="AF96" s="83">
        <v>694</v>
      </c>
      <c r="AG96" s="83" t="s">
        <v>189</v>
      </c>
      <c r="AH96" s="82">
        <v>159103</v>
      </c>
      <c r="AJ96" s="93">
        <f t="shared" si="8"/>
        <v>901198</v>
      </c>
      <c r="AK96" s="93"/>
      <c r="AM96" s="93"/>
      <c r="AN96" s="93"/>
      <c r="AO96" s="93">
        <f t="shared" si="9"/>
        <v>901198</v>
      </c>
      <c r="AP96" s="93"/>
      <c r="AR96" s="36" t="s">
        <v>188</v>
      </c>
      <c r="AS96" s="37" t="s">
        <v>189</v>
      </c>
      <c r="AT96" s="82">
        <v>901197</v>
      </c>
      <c r="AV96" s="93">
        <f t="shared" si="10"/>
        <v>-1</v>
      </c>
      <c r="AX96" s="82">
        <v>901198</v>
      </c>
      <c r="AY96" s="94">
        <f t="shared" si="11"/>
        <v>0</v>
      </c>
    </row>
    <row r="97" spans="1:51" ht="15.75">
      <c r="A97" s="82">
        <v>695</v>
      </c>
      <c r="B97" s="82" t="s">
        <v>191</v>
      </c>
      <c r="C97" s="83">
        <v>334323</v>
      </c>
      <c r="D97" s="83">
        <v>40081</v>
      </c>
      <c r="F97" s="102">
        <v>394053</v>
      </c>
      <c r="G97" s="102">
        <v>47242</v>
      </c>
      <c r="I97" s="83">
        <v>2232020</v>
      </c>
      <c r="J97" s="83">
        <v>267591</v>
      </c>
      <c r="L97" s="83">
        <v>943089</v>
      </c>
      <c r="M97" s="83">
        <v>113064</v>
      </c>
      <c r="O97" s="83">
        <v>416384</v>
      </c>
      <c r="P97" s="83">
        <v>49919</v>
      </c>
      <c r="R97" s="83">
        <v>1177</v>
      </c>
      <c r="S97" s="83">
        <v>141</v>
      </c>
      <c r="U97" s="83">
        <v>17775</v>
      </c>
      <c r="V97" s="83">
        <v>2131</v>
      </c>
      <c r="X97" s="87">
        <f t="shared" si="6"/>
        <v>4338821</v>
      </c>
      <c r="Y97" s="87">
        <f t="shared" si="6"/>
        <v>520169</v>
      </c>
      <c r="Z97" s="93">
        <f t="shared" si="7"/>
        <v>3818652</v>
      </c>
      <c r="AB97" s="83">
        <v>695</v>
      </c>
      <c r="AC97" s="83" t="s">
        <v>191</v>
      </c>
      <c r="AD97" s="82">
        <v>633302</v>
      </c>
      <c r="AF97" s="83">
        <v>695</v>
      </c>
      <c r="AG97" s="83" t="s">
        <v>191</v>
      </c>
      <c r="AH97" s="82">
        <v>617520</v>
      </c>
      <c r="AJ97" s="93">
        <f t="shared" si="8"/>
        <v>3834434</v>
      </c>
      <c r="AK97" s="93"/>
      <c r="AL97" s="94">
        <v>146761</v>
      </c>
      <c r="AM97" s="93"/>
      <c r="AN97" s="93"/>
      <c r="AO97" s="93">
        <f t="shared" si="9"/>
        <v>3981195</v>
      </c>
      <c r="AP97" s="93"/>
      <c r="AR97" s="36" t="s">
        <v>190</v>
      </c>
      <c r="AS97" s="37" t="s">
        <v>191</v>
      </c>
      <c r="AT97" s="82">
        <v>3987349</v>
      </c>
      <c r="AV97" s="93">
        <f t="shared" si="10"/>
        <v>6154</v>
      </c>
      <c r="AX97" s="82">
        <v>3981195</v>
      </c>
      <c r="AY97" s="94">
        <f t="shared" si="11"/>
        <v>0</v>
      </c>
    </row>
    <row r="98" spans="1:51" ht="15.75">
      <c r="A98" s="82">
        <v>696</v>
      </c>
      <c r="B98" s="82" t="s">
        <v>193</v>
      </c>
      <c r="C98" s="83">
        <v>41664</v>
      </c>
      <c r="D98" s="83">
        <v>5281</v>
      </c>
      <c r="F98" s="102">
        <v>110779</v>
      </c>
      <c r="G98" s="102">
        <v>14042</v>
      </c>
      <c r="I98" s="83">
        <v>406489</v>
      </c>
      <c r="J98" s="83">
        <v>51526</v>
      </c>
      <c r="L98" s="83">
        <v>131446</v>
      </c>
      <c r="M98" s="83">
        <v>16662</v>
      </c>
      <c r="O98" s="83">
        <v>42531</v>
      </c>
      <c r="P98" s="83">
        <v>5391</v>
      </c>
      <c r="R98" s="83">
        <v>0</v>
      </c>
      <c r="S98" s="83">
        <v>0</v>
      </c>
      <c r="U98" s="83">
        <v>10759</v>
      </c>
      <c r="V98" s="83">
        <v>1364</v>
      </c>
      <c r="X98" s="87">
        <f t="shared" si="6"/>
        <v>743668</v>
      </c>
      <c r="Y98" s="87">
        <f t="shared" si="6"/>
        <v>94266</v>
      </c>
      <c r="Z98" s="93">
        <f t="shared" si="7"/>
        <v>649402</v>
      </c>
      <c r="AB98" s="83">
        <v>696</v>
      </c>
      <c r="AC98" s="83" t="s">
        <v>193</v>
      </c>
      <c r="AD98" s="82">
        <v>106191</v>
      </c>
      <c r="AF98" s="83">
        <v>696</v>
      </c>
      <c r="AG98" s="83" t="s">
        <v>193</v>
      </c>
      <c r="AH98" s="82">
        <v>109768</v>
      </c>
      <c r="AJ98" s="93">
        <f t="shared" si="8"/>
        <v>645825</v>
      </c>
      <c r="AK98" s="93"/>
      <c r="AL98" s="94">
        <v>26060</v>
      </c>
      <c r="AM98" s="93"/>
      <c r="AN98" s="93"/>
      <c r="AO98" s="93">
        <f t="shared" si="9"/>
        <v>671885</v>
      </c>
      <c r="AP98" s="93"/>
      <c r="AR98" s="36" t="s">
        <v>192</v>
      </c>
      <c r="AS98" s="37" t="s">
        <v>193</v>
      </c>
      <c r="AT98" s="82">
        <v>671885</v>
      </c>
      <c r="AV98" s="93">
        <f t="shared" si="10"/>
        <v>0</v>
      </c>
      <c r="AX98" s="82">
        <v>671885</v>
      </c>
      <c r="AY98" s="94">
        <f t="shared" si="11"/>
        <v>0</v>
      </c>
    </row>
    <row r="99" spans="1:51" ht="15.75">
      <c r="A99" s="82">
        <v>697</v>
      </c>
      <c r="B99" s="82" t="s">
        <v>195</v>
      </c>
      <c r="C99" s="83">
        <v>314116</v>
      </c>
      <c r="D99" s="83">
        <v>36978</v>
      </c>
      <c r="F99" s="102">
        <v>236062</v>
      </c>
      <c r="G99" s="102">
        <v>27790</v>
      </c>
      <c r="I99" s="83">
        <v>1643633</v>
      </c>
      <c r="J99" s="83">
        <v>193492</v>
      </c>
      <c r="L99" s="83">
        <v>290214</v>
      </c>
      <c r="M99" s="83">
        <v>34165</v>
      </c>
      <c r="O99" s="83">
        <v>225240</v>
      </c>
      <c r="P99" s="83">
        <v>26516</v>
      </c>
      <c r="R99" s="83">
        <v>0</v>
      </c>
      <c r="S99" s="83">
        <v>0</v>
      </c>
      <c r="U99" s="83">
        <v>4210</v>
      </c>
      <c r="V99" s="83">
        <v>496</v>
      </c>
      <c r="X99" s="87">
        <f t="shared" si="6"/>
        <v>2713475</v>
      </c>
      <c r="Y99" s="87">
        <f t="shared" si="6"/>
        <v>319437</v>
      </c>
      <c r="Z99" s="93">
        <f t="shared" si="7"/>
        <v>2394038</v>
      </c>
      <c r="AB99" s="83">
        <v>697</v>
      </c>
      <c r="AC99" s="83" t="s">
        <v>195</v>
      </c>
      <c r="AD99" s="82">
        <v>398229</v>
      </c>
      <c r="AF99" s="83">
        <v>697</v>
      </c>
      <c r="AG99" s="83" t="s">
        <v>195</v>
      </c>
      <c r="AH99" s="82">
        <v>458067</v>
      </c>
      <c r="AJ99" s="93">
        <f t="shared" si="8"/>
        <v>2334200</v>
      </c>
      <c r="AK99" s="93">
        <v>24673</v>
      </c>
      <c r="AL99" s="94">
        <v>76889</v>
      </c>
      <c r="AN99" s="93"/>
      <c r="AO99" s="93">
        <f t="shared" si="9"/>
        <v>2435762</v>
      </c>
      <c r="AP99" s="93"/>
      <c r="AR99" s="36" t="s">
        <v>194</v>
      </c>
      <c r="AS99" s="37" t="s">
        <v>195</v>
      </c>
      <c r="AT99" s="82">
        <v>2435762</v>
      </c>
      <c r="AV99" s="93">
        <f t="shared" si="10"/>
        <v>0</v>
      </c>
      <c r="AX99" s="82">
        <v>2411089</v>
      </c>
      <c r="AY99" s="94">
        <f t="shared" si="11"/>
        <v>-24673</v>
      </c>
    </row>
    <row r="100" spans="1:51" ht="15.75">
      <c r="A100" s="82">
        <v>698</v>
      </c>
      <c r="B100" s="82" t="s">
        <v>197</v>
      </c>
      <c r="C100" s="83">
        <v>30841</v>
      </c>
      <c r="D100" s="83">
        <v>8574</v>
      </c>
      <c r="F100" s="102">
        <v>93057</v>
      </c>
      <c r="G100" s="102">
        <v>25871</v>
      </c>
      <c r="I100" s="83">
        <v>545368</v>
      </c>
      <c r="J100" s="83">
        <v>151620</v>
      </c>
      <c r="L100" s="83">
        <v>141787</v>
      </c>
      <c r="M100" s="83">
        <v>39419</v>
      </c>
      <c r="O100" s="83">
        <v>39419</v>
      </c>
      <c r="P100" s="83">
        <v>10959</v>
      </c>
      <c r="R100" s="83">
        <v>0</v>
      </c>
      <c r="S100" s="83">
        <v>0</v>
      </c>
      <c r="U100" s="83">
        <v>1871</v>
      </c>
      <c r="V100" s="83">
        <v>520</v>
      </c>
      <c r="X100" s="87">
        <f t="shared" si="6"/>
        <v>852343</v>
      </c>
      <c r="Y100" s="87">
        <f t="shared" si="6"/>
        <v>236963</v>
      </c>
      <c r="Z100" s="93">
        <f t="shared" si="7"/>
        <v>615380</v>
      </c>
      <c r="AB100" s="83">
        <v>698</v>
      </c>
      <c r="AC100" s="83" t="s">
        <v>197</v>
      </c>
      <c r="AD100" s="82">
        <v>100582</v>
      </c>
      <c r="AF100" s="83">
        <v>698</v>
      </c>
      <c r="AG100" s="83" t="s">
        <v>197</v>
      </c>
      <c r="AH100" s="82">
        <v>155424</v>
      </c>
      <c r="AJ100" s="93">
        <f t="shared" si="8"/>
        <v>560538</v>
      </c>
      <c r="AK100" s="93"/>
      <c r="AL100" s="94">
        <v>68350</v>
      </c>
      <c r="AM100" s="93"/>
      <c r="AN100" s="93"/>
      <c r="AO100" s="93">
        <f t="shared" si="9"/>
        <v>628888</v>
      </c>
      <c r="AP100" s="93"/>
      <c r="AR100" s="36" t="s">
        <v>196</v>
      </c>
      <c r="AS100" s="37" t="s">
        <v>197</v>
      </c>
      <c r="AT100" s="82">
        <v>628888</v>
      </c>
      <c r="AV100" s="93">
        <f t="shared" si="10"/>
        <v>0</v>
      </c>
      <c r="AX100" s="82">
        <v>628888</v>
      </c>
      <c r="AY100" s="94">
        <f t="shared" si="11"/>
        <v>0</v>
      </c>
    </row>
    <row r="101" spans="1:51" ht="15.75">
      <c r="A101" s="82">
        <v>699</v>
      </c>
      <c r="B101" s="82" t="s">
        <v>199</v>
      </c>
      <c r="C101" s="83">
        <v>87160</v>
      </c>
      <c r="D101" s="83">
        <v>12004</v>
      </c>
      <c r="F101" s="102">
        <v>382717</v>
      </c>
      <c r="G101" s="102">
        <v>52708</v>
      </c>
      <c r="I101" s="83">
        <v>1607309</v>
      </c>
      <c r="J101" s="83">
        <v>221361</v>
      </c>
      <c r="L101" s="83">
        <v>562187</v>
      </c>
      <c r="M101" s="83">
        <v>77425</v>
      </c>
      <c r="O101" s="83">
        <v>955459</v>
      </c>
      <c r="P101" s="83">
        <v>131587</v>
      </c>
      <c r="R101" s="83">
        <v>234</v>
      </c>
      <c r="S101" s="83">
        <v>32</v>
      </c>
      <c r="U101" s="83">
        <v>4678</v>
      </c>
      <c r="V101" s="83">
        <v>644</v>
      </c>
      <c r="X101" s="87">
        <f t="shared" si="6"/>
        <v>3599744</v>
      </c>
      <c r="Y101" s="87">
        <f t="shared" si="6"/>
        <v>495761</v>
      </c>
      <c r="Z101" s="93">
        <f t="shared" si="7"/>
        <v>3103983</v>
      </c>
      <c r="AB101" s="83">
        <v>699</v>
      </c>
      <c r="AC101" s="83" t="s">
        <v>199</v>
      </c>
      <c r="AD101" s="82">
        <v>511995</v>
      </c>
      <c r="AF101" s="83">
        <v>699</v>
      </c>
      <c r="AG101" s="83" t="s">
        <v>199</v>
      </c>
      <c r="AH101" s="82">
        <v>574079</v>
      </c>
      <c r="AJ101" s="93">
        <f t="shared" si="8"/>
        <v>3041899</v>
      </c>
      <c r="AK101" s="93"/>
      <c r="AL101" s="94">
        <v>126528</v>
      </c>
      <c r="AM101" s="93"/>
      <c r="AN101" s="93"/>
      <c r="AO101" s="93">
        <f t="shared" si="9"/>
        <v>3168427</v>
      </c>
      <c r="AP101" s="93"/>
      <c r="AR101" s="36" t="s">
        <v>198</v>
      </c>
      <c r="AS101" s="37" t="s">
        <v>199</v>
      </c>
      <c r="AT101" s="82">
        <v>3168428</v>
      </c>
      <c r="AV101" s="93">
        <f t="shared" si="10"/>
        <v>1</v>
      </c>
      <c r="AX101" s="82">
        <v>3168427</v>
      </c>
      <c r="AY101" s="94">
        <f t="shared" si="11"/>
        <v>0</v>
      </c>
    </row>
    <row r="102" spans="1:51" ht="15.75">
      <c r="A102" s="82">
        <v>700</v>
      </c>
      <c r="B102" s="82" t="s">
        <v>201</v>
      </c>
      <c r="C102" s="83">
        <v>41910</v>
      </c>
      <c r="D102" s="83">
        <v>5116</v>
      </c>
      <c r="F102" s="102">
        <v>81051</v>
      </c>
      <c r="G102" s="102">
        <v>9894</v>
      </c>
      <c r="I102" s="83">
        <v>145103</v>
      </c>
      <c r="J102" s="83">
        <v>17712</v>
      </c>
      <c r="L102" s="83">
        <v>66116</v>
      </c>
      <c r="M102" s="83">
        <v>8071</v>
      </c>
      <c r="O102" s="83">
        <v>145443</v>
      </c>
      <c r="P102" s="83">
        <v>17754</v>
      </c>
      <c r="R102" s="83">
        <v>0</v>
      </c>
      <c r="S102" s="83">
        <v>0</v>
      </c>
      <c r="U102" s="83">
        <v>0</v>
      </c>
      <c r="V102" s="83">
        <v>0</v>
      </c>
      <c r="X102" s="87">
        <f t="shared" si="6"/>
        <v>479623</v>
      </c>
      <c r="Y102" s="87">
        <f t="shared" si="6"/>
        <v>58547</v>
      </c>
      <c r="Z102" s="93">
        <f t="shared" si="7"/>
        <v>421076</v>
      </c>
      <c r="AB102" s="83">
        <v>700</v>
      </c>
      <c r="AC102" s="83" t="s">
        <v>201</v>
      </c>
      <c r="AD102" s="82">
        <v>69095</v>
      </c>
      <c r="AF102" s="83">
        <v>700</v>
      </c>
      <c r="AG102" s="83" t="s">
        <v>201</v>
      </c>
      <c r="AH102" s="82">
        <v>83467</v>
      </c>
      <c r="AJ102" s="93">
        <f t="shared" si="8"/>
        <v>406704</v>
      </c>
      <c r="AK102" s="93"/>
      <c r="AL102" s="94">
        <v>19684.53</v>
      </c>
      <c r="AM102" s="93"/>
      <c r="AN102" s="93"/>
      <c r="AO102" s="93">
        <f t="shared" si="9"/>
        <v>426388.53</v>
      </c>
      <c r="AP102" s="93"/>
      <c r="AR102" s="36" t="s">
        <v>200</v>
      </c>
      <c r="AS102" s="37" t="s">
        <v>201</v>
      </c>
      <c r="AT102" s="82">
        <v>426388.53</v>
      </c>
      <c r="AV102" s="93">
        <f t="shared" si="10"/>
        <v>0</v>
      </c>
      <c r="AX102" s="82">
        <v>426388.53</v>
      </c>
      <c r="AY102" s="94">
        <f t="shared" si="11"/>
        <v>0</v>
      </c>
    </row>
    <row r="103" spans="1:51" ht="15.75">
      <c r="A103" s="82">
        <v>701</v>
      </c>
      <c r="B103" s="82" t="s">
        <v>203</v>
      </c>
      <c r="C103" s="83">
        <v>80876</v>
      </c>
      <c r="D103" s="83">
        <v>14326</v>
      </c>
      <c r="F103" s="102">
        <v>322390</v>
      </c>
      <c r="G103" s="102">
        <v>57107</v>
      </c>
      <c r="I103" s="83">
        <v>661508</v>
      </c>
      <c r="J103" s="83">
        <v>117177</v>
      </c>
      <c r="L103" s="83">
        <v>148798</v>
      </c>
      <c r="M103" s="83">
        <v>26358</v>
      </c>
      <c r="O103" s="83">
        <v>66088</v>
      </c>
      <c r="P103" s="83">
        <v>11707</v>
      </c>
      <c r="R103" s="83">
        <v>0</v>
      </c>
      <c r="S103" s="83">
        <v>0</v>
      </c>
      <c r="U103" s="83">
        <v>936</v>
      </c>
      <c r="V103" s="83">
        <v>166</v>
      </c>
      <c r="X103" s="87">
        <f t="shared" si="6"/>
        <v>1280596</v>
      </c>
      <c r="Y103" s="87">
        <f t="shared" si="6"/>
        <v>226841</v>
      </c>
      <c r="Z103" s="93">
        <f t="shared" si="7"/>
        <v>1053755</v>
      </c>
      <c r="AB103" s="83">
        <v>701</v>
      </c>
      <c r="AC103" s="83" t="s">
        <v>203</v>
      </c>
      <c r="AD103" s="82">
        <v>174709</v>
      </c>
      <c r="AF103" s="83">
        <v>701</v>
      </c>
      <c r="AG103" s="83" t="s">
        <v>203</v>
      </c>
      <c r="AH103" s="82">
        <v>183072</v>
      </c>
      <c r="AJ103" s="93">
        <f t="shared" si="8"/>
        <v>1045392</v>
      </c>
      <c r="AK103" s="93"/>
      <c r="AL103" s="94">
        <v>54726</v>
      </c>
      <c r="AM103" s="93"/>
      <c r="AN103" s="93"/>
      <c r="AO103" s="93">
        <f t="shared" si="9"/>
        <v>1100118</v>
      </c>
      <c r="AP103" s="93"/>
      <c r="AR103" s="36" t="s">
        <v>202</v>
      </c>
      <c r="AS103" s="37" t="s">
        <v>203</v>
      </c>
      <c r="AT103" s="82">
        <v>1100118</v>
      </c>
      <c r="AV103" s="93">
        <f t="shared" si="10"/>
        <v>0</v>
      </c>
      <c r="AX103" s="82">
        <v>1100118</v>
      </c>
      <c r="AY103" s="94">
        <f t="shared" si="11"/>
        <v>0</v>
      </c>
    </row>
    <row r="104" spans="1:51" ht="15.75">
      <c r="A104" s="82">
        <v>702</v>
      </c>
      <c r="B104" s="82" t="s">
        <v>205</v>
      </c>
      <c r="C104" s="83">
        <v>115001</v>
      </c>
      <c r="D104" s="83">
        <v>36693</v>
      </c>
      <c r="F104" s="102">
        <v>198505</v>
      </c>
      <c r="G104" s="102">
        <v>63336</v>
      </c>
      <c r="I104" s="83">
        <v>1899776</v>
      </c>
      <c r="J104" s="83">
        <v>606151</v>
      </c>
      <c r="L104" s="83">
        <v>475057</v>
      </c>
      <c r="M104" s="83">
        <v>151574</v>
      </c>
      <c r="O104" s="83">
        <v>268410</v>
      </c>
      <c r="P104" s="83">
        <v>85640</v>
      </c>
      <c r="R104" s="83">
        <v>2973</v>
      </c>
      <c r="S104" s="83">
        <v>949</v>
      </c>
      <c r="U104" s="83">
        <v>3742</v>
      </c>
      <c r="V104" s="83">
        <v>1194</v>
      </c>
      <c r="X104" s="87">
        <f t="shared" si="6"/>
        <v>2963464</v>
      </c>
      <c r="Y104" s="87">
        <f t="shared" si="6"/>
        <v>945537</v>
      </c>
      <c r="Z104" s="93">
        <f t="shared" si="7"/>
        <v>2017927</v>
      </c>
      <c r="AB104" s="83">
        <v>702</v>
      </c>
      <c r="AC104" s="83" t="s">
        <v>205</v>
      </c>
      <c r="AD104" s="82">
        <v>333442</v>
      </c>
      <c r="AF104" s="83">
        <v>702</v>
      </c>
      <c r="AG104" s="83" t="s">
        <v>205</v>
      </c>
      <c r="AH104" s="82">
        <v>307180</v>
      </c>
      <c r="AJ104" s="93">
        <f t="shared" si="8"/>
        <v>2044189</v>
      </c>
      <c r="AK104" s="93"/>
      <c r="AL104" s="94">
        <v>74290</v>
      </c>
      <c r="AM104" s="93"/>
      <c r="AN104" s="93"/>
      <c r="AO104" s="93">
        <f t="shared" si="9"/>
        <v>2118479</v>
      </c>
      <c r="AP104" s="93"/>
      <c r="AR104" s="36" t="s">
        <v>204</v>
      </c>
      <c r="AS104" s="37" t="s">
        <v>205</v>
      </c>
      <c r="AT104" s="82">
        <v>2067130</v>
      </c>
      <c r="AV104" s="93">
        <f t="shared" si="10"/>
        <v>-51349</v>
      </c>
      <c r="AX104" s="82">
        <v>2118479</v>
      </c>
      <c r="AY104" s="94">
        <f t="shared" si="11"/>
        <v>0</v>
      </c>
    </row>
    <row r="105" spans="1:51" ht="15.75">
      <c r="A105" s="82">
        <v>703</v>
      </c>
      <c r="B105" s="82" t="s">
        <v>207</v>
      </c>
      <c r="C105" s="83">
        <v>89720</v>
      </c>
      <c r="D105" s="83">
        <v>10050</v>
      </c>
      <c r="F105" s="102">
        <v>97708</v>
      </c>
      <c r="G105" s="102">
        <v>10945</v>
      </c>
      <c r="I105" s="83">
        <v>296782</v>
      </c>
      <c r="J105" s="83">
        <v>33245</v>
      </c>
      <c r="L105" s="83">
        <v>118023</v>
      </c>
      <c r="M105" s="83">
        <v>13221</v>
      </c>
      <c r="O105" s="83">
        <v>45727</v>
      </c>
      <c r="P105" s="83">
        <v>5122</v>
      </c>
      <c r="R105" s="83">
        <v>0</v>
      </c>
      <c r="S105" s="83">
        <v>0</v>
      </c>
      <c r="U105" s="83">
        <v>0</v>
      </c>
      <c r="V105" s="83">
        <v>0</v>
      </c>
      <c r="X105" s="87">
        <f t="shared" si="6"/>
        <v>647960</v>
      </c>
      <c r="Y105" s="87">
        <f t="shared" si="6"/>
        <v>72583</v>
      </c>
      <c r="Z105" s="93">
        <f t="shared" si="7"/>
        <v>575377</v>
      </c>
      <c r="AB105" s="83">
        <v>703</v>
      </c>
      <c r="AC105" s="83" t="s">
        <v>207</v>
      </c>
      <c r="AD105" s="82">
        <v>95317</v>
      </c>
      <c r="AF105" s="83">
        <v>703</v>
      </c>
      <c r="AG105" s="83" t="s">
        <v>207</v>
      </c>
      <c r="AH105" s="82">
        <v>109688</v>
      </c>
      <c r="AJ105" s="93">
        <f t="shared" si="8"/>
        <v>561006</v>
      </c>
      <c r="AK105" s="93"/>
      <c r="AL105" s="94">
        <v>24770</v>
      </c>
      <c r="AM105" s="93"/>
      <c r="AN105" s="93"/>
      <c r="AO105" s="93">
        <f t="shared" si="9"/>
        <v>585776</v>
      </c>
      <c r="AP105" s="93"/>
      <c r="AR105" s="36" t="s">
        <v>206</v>
      </c>
      <c r="AS105" s="37" t="s">
        <v>207</v>
      </c>
      <c r="AT105" s="82">
        <v>538040</v>
      </c>
      <c r="AV105" s="93">
        <f t="shared" si="10"/>
        <v>-47736</v>
      </c>
      <c r="AX105" s="82">
        <v>585776</v>
      </c>
      <c r="AY105" s="94">
        <f t="shared" si="11"/>
        <v>0</v>
      </c>
    </row>
    <row r="106" spans="1:51" ht="15.75">
      <c r="A106" s="82">
        <v>704</v>
      </c>
      <c r="B106" s="82" t="s">
        <v>209</v>
      </c>
      <c r="C106" s="83">
        <v>186879</v>
      </c>
      <c r="D106" s="83">
        <v>45558</v>
      </c>
      <c r="F106" s="102">
        <v>154042</v>
      </c>
      <c r="G106" s="102">
        <v>37553</v>
      </c>
      <c r="I106" s="83">
        <v>1444024</v>
      </c>
      <c r="J106" s="83">
        <v>352031</v>
      </c>
      <c r="L106" s="83">
        <v>379730</v>
      </c>
      <c r="M106" s="83">
        <v>92572</v>
      </c>
      <c r="O106" s="83">
        <v>502740</v>
      </c>
      <c r="P106" s="83">
        <v>122560</v>
      </c>
      <c r="R106" s="83">
        <v>0</v>
      </c>
      <c r="S106" s="83">
        <v>0</v>
      </c>
      <c r="U106" s="83">
        <v>8887</v>
      </c>
      <c r="V106" s="83">
        <v>2167</v>
      </c>
      <c r="X106" s="87">
        <f t="shared" si="6"/>
        <v>2676302</v>
      </c>
      <c r="Y106" s="87">
        <f t="shared" si="6"/>
        <v>652441</v>
      </c>
      <c r="Z106" s="93">
        <f t="shared" si="7"/>
        <v>2023861</v>
      </c>
      <c r="AB106" s="83">
        <v>704</v>
      </c>
      <c r="AC106" s="83" t="s">
        <v>209</v>
      </c>
      <c r="AD106" s="82">
        <v>333949</v>
      </c>
      <c r="AF106" s="83">
        <v>704</v>
      </c>
      <c r="AG106" s="83" t="s">
        <v>209</v>
      </c>
      <c r="AH106" s="82">
        <v>384202</v>
      </c>
      <c r="AJ106" s="93">
        <f t="shared" si="8"/>
        <v>1973608</v>
      </c>
      <c r="AK106" s="93"/>
      <c r="AL106" s="94">
        <v>57469</v>
      </c>
      <c r="AM106" s="93"/>
      <c r="AN106" s="93"/>
      <c r="AO106" s="93">
        <f t="shared" si="9"/>
        <v>2031077</v>
      </c>
      <c r="AP106" s="93"/>
      <c r="AR106" s="36" t="s">
        <v>208</v>
      </c>
      <c r="AS106" s="37" t="s">
        <v>209</v>
      </c>
      <c r="AT106" s="82">
        <v>2031077</v>
      </c>
      <c r="AV106" s="93">
        <f t="shared" si="10"/>
        <v>0</v>
      </c>
      <c r="AX106" s="82">
        <v>2031077</v>
      </c>
      <c r="AY106" s="94">
        <f t="shared" si="11"/>
        <v>0</v>
      </c>
    </row>
    <row r="107" spans="1:51" ht="15.75">
      <c r="A107" s="82">
        <v>705</v>
      </c>
      <c r="B107" s="82" t="s">
        <v>211</v>
      </c>
      <c r="C107" s="83">
        <v>319478</v>
      </c>
      <c r="D107" s="83">
        <v>39234</v>
      </c>
      <c r="F107" s="102">
        <v>665554</v>
      </c>
      <c r="G107" s="102">
        <v>81734</v>
      </c>
      <c r="I107" s="83">
        <v>1620338</v>
      </c>
      <c r="J107" s="83">
        <v>198986</v>
      </c>
      <c r="L107" s="83">
        <v>629693</v>
      </c>
      <c r="M107" s="83">
        <v>77330</v>
      </c>
      <c r="O107" s="83">
        <v>522266</v>
      </c>
      <c r="P107" s="83">
        <v>64137</v>
      </c>
      <c r="R107" s="83">
        <v>17367</v>
      </c>
      <c r="S107" s="83">
        <v>2133</v>
      </c>
      <c r="U107" s="83">
        <v>18243</v>
      </c>
      <c r="V107" s="83">
        <v>2240</v>
      </c>
      <c r="X107" s="87">
        <f t="shared" si="6"/>
        <v>3792939</v>
      </c>
      <c r="Y107" s="87">
        <f t="shared" si="6"/>
        <v>465794</v>
      </c>
      <c r="Z107" s="93">
        <f t="shared" si="7"/>
        <v>3327145</v>
      </c>
      <c r="AB107" s="83">
        <v>705</v>
      </c>
      <c r="AC107" s="83" t="s">
        <v>211</v>
      </c>
      <c r="AD107" s="82">
        <v>548205</v>
      </c>
      <c r="AF107" s="83">
        <v>705</v>
      </c>
      <c r="AG107" s="83" t="s">
        <v>211</v>
      </c>
      <c r="AH107" s="82">
        <v>656741</v>
      </c>
      <c r="AJ107" s="93">
        <f t="shared" si="8"/>
        <v>3218609</v>
      </c>
      <c r="AK107" s="93">
        <v>60958</v>
      </c>
      <c r="AL107" s="94">
        <v>69037.31</v>
      </c>
      <c r="AM107" s="93"/>
      <c r="AN107" s="93"/>
      <c r="AO107" s="93">
        <f t="shared" si="9"/>
        <v>3348604.31</v>
      </c>
      <c r="AP107" s="93"/>
      <c r="AR107" s="36" t="s">
        <v>210</v>
      </c>
      <c r="AS107" s="37" t="s">
        <v>211</v>
      </c>
      <c r="AT107" s="82">
        <v>3399490.35</v>
      </c>
      <c r="AV107" s="93">
        <f t="shared" si="10"/>
        <v>50886.04000000004</v>
      </c>
      <c r="AX107" s="82">
        <v>3287646.31</v>
      </c>
      <c r="AY107" s="94">
        <f t="shared" si="11"/>
        <v>-60958</v>
      </c>
    </row>
    <row r="108" spans="1:51" ht="15.75">
      <c r="A108" s="82">
        <v>706</v>
      </c>
      <c r="B108" s="82" t="s">
        <v>213</v>
      </c>
      <c r="C108" s="83">
        <v>1215858</v>
      </c>
      <c r="D108" s="83">
        <v>161819</v>
      </c>
      <c r="F108" s="102">
        <v>2848300</v>
      </c>
      <c r="G108" s="102">
        <v>379080</v>
      </c>
      <c r="I108" s="83">
        <v>13117757</v>
      </c>
      <c r="J108" s="83">
        <v>1745843</v>
      </c>
      <c r="L108" s="83">
        <v>4970076</v>
      </c>
      <c r="M108" s="83">
        <v>661468</v>
      </c>
      <c r="O108" s="83">
        <v>408060</v>
      </c>
      <c r="P108" s="83">
        <v>54309</v>
      </c>
      <c r="R108" s="83">
        <v>2601</v>
      </c>
      <c r="S108" s="83">
        <v>346</v>
      </c>
      <c r="U108" s="83">
        <v>72503</v>
      </c>
      <c r="V108" s="83">
        <v>9649</v>
      </c>
      <c r="X108" s="87">
        <f t="shared" si="6"/>
        <v>22635155</v>
      </c>
      <c r="Y108" s="87">
        <f t="shared" si="6"/>
        <v>3012514</v>
      </c>
      <c r="Z108" s="93">
        <f t="shared" si="7"/>
        <v>19622641</v>
      </c>
      <c r="AB108" s="83">
        <v>706</v>
      </c>
      <c r="AC108" s="83" t="s">
        <v>213</v>
      </c>
      <c r="AD108" s="82">
        <v>3268201</v>
      </c>
      <c r="AF108" s="83">
        <v>706</v>
      </c>
      <c r="AG108" s="83" t="s">
        <v>213</v>
      </c>
      <c r="AH108" s="82">
        <v>3494837</v>
      </c>
      <c r="AJ108" s="93">
        <f t="shared" si="8"/>
        <v>19396005</v>
      </c>
      <c r="AK108" s="93"/>
      <c r="AL108" s="94">
        <v>489251</v>
      </c>
      <c r="AM108" s="93"/>
      <c r="AN108" s="94">
        <v>90000</v>
      </c>
      <c r="AO108" s="93">
        <f t="shared" si="9"/>
        <v>19975256</v>
      </c>
      <c r="AP108" s="93"/>
      <c r="AR108" s="36" t="s">
        <v>212</v>
      </c>
      <c r="AS108" s="37" t="s">
        <v>213</v>
      </c>
      <c r="AT108" s="82">
        <v>23214424</v>
      </c>
      <c r="AV108" s="93">
        <f t="shared" si="10"/>
        <v>3239168</v>
      </c>
      <c r="AX108" s="82">
        <v>19975256</v>
      </c>
      <c r="AY108" s="94">
        <f t="shared" si="11"/>
        <v>0</v>
      </c>
    </row>
    <row r="109" spans="1:51" ht="15.75">
      <c r="A109" s="82">
        <v>707</v>
      </c>
      <c r="B109" s="82" t="s">
        <v>215</v>
      </c>
      <c r="C109" s="83">
        <v>1082286</v>
      </c>
      <c r="D109" s="83">
        <v>162953</v>
      </c>
      <c r="F109" s="102">
        <v>1606953</v>
      </c>
      <c r="G109" s="102">
        <v>241949</v>
      </c>
      <c r="I109" s="83">
        <v>8245360</v>
      </c>
      <c r="J109" s="83">
        <v>1241453</v>
      </c>
      <c r="L109" s="83">
        <v>3692415</v>
      </c>
      <c r="M109" s="83">
        <v>555944</v>
      </c>
      <c r="O109" s="83">
        <v>1861379</v>
      </c>
      <c r="P109" s="83">
        <v>280256</v>
      </c>
      <c r="R109" s="83">
        <v>13182</v>
      </c>
      <c r="S109" s="83">
        <v>1985</v>
      </c>
      <c r="U109" s="83">
        <v>73907</v>
      </c>
      <c r="V109" s="83">
        <v>11128</v>
      </c>
      <c r="X109" s="87">
        <f t="shared" si="6"/>
        <v>16575482</v>
      </c>
      <c r="Y109" s="87">
        <f t="shared" si="6"/>
        <v>2495668</v>
      </c>
      <c r="Z109" s="93">
        <f t="shared" si="7"/>
        <v>14079814</v>
      </c>
      <c r="AB109" s="83">
        <v>707</v>
      </c>
      <c r="AC109" s="83" t="s">
        <v>215</v>
      </c>
      <c r="AD109" s="82">
        <v>2329442</v>
      </c>
      <c r="AF109" s="83">
        <v>707</v>
      </c>
      <c r="AG109" s="83" t="s">
        <v>215</v>
      </c>
      <c r="AH109" s="82">
        <v>2163339</v>
      </c>
      <c r="AJ109" s="93">
        <f t="shared" si="8"/>
        <v>14245917</v>
      </c>
      <c r="AK109" s="93"/>
      <c r="AL109" s="94">
        <v>391665</v>
      </c>
      <c r="AM109" s="93"/>
      <c r="AN109" s="93"/>
      <c r="AO109" s="93">
        <f t="shared" si="9"/>
        <v>14637582</v>
      </c>
      <c r="AP109" s="93"/>
      <c r="AR109" s="36" t="s">
        <v>214</v>
      </c>
      <c r="AS109" s="37" t="s">
        <v>215</v>
      </c>
      <c r="AT109" s="82">
        <v>14613568</v>
      </c>
      <c r="AV109" s="93">
        <f t="shared" si="10"/>
        <v>-24014</v>
      </c>
      <c r="AX109" s="82">
        <v>14637582</v>
      </c>
      <c r="AY109" s="94">
        <f t="shared" si="11"/>
        <v>0</v>
      </c>
    </row>
    <row r="110" spans="1:51" ht="15.75">
      <c r="A110" s="82">
        <v>708</v>
      </c>
      <c r="B110" s="82" t="s">
        <v>217</v>
      </c>
      <c r="C110" s="83">
        <v>196681</v>
      </c>
      <c r="D110" s="83">
        <v>38166</v>
      </c>
      <c r="F110" s="102">
        <v>165430</v>
      </c>
      <c r="G110" s="102">
        <v>32102</v>
      </c>
      <c r="I110" s="83">
        <v>1965358</v>
      </c>
      <c r="J110" s="83">
        <v>381378</v>
      </c>
      <c r="L110" s="83">
        <v>809569</v>
      </c>
      <c r="M110" s="83">
        <v>157097</v>
      </c>
      <c r="O110" s="83">
        <v>401340</v>
      </c>
      <c r="P110" s="83">
        <v>77880</v>
      </c>
      <c r="R110" s="83">
        <v>13724</v>
      </c>
      <c r="S110" s="83">
        <v>2663</v>
      </c>
      <c r="U110" s="83">
        <v>468</v>
      </c>
      <c r="V110" s="83">
        <v>91</v>
      </c>
      <c r="X110" s="87">
        <f t="shared" si="6"/>
        <v>3552570</v>
      </c>
      <c r="Y110" s="87">
        <f t="shared" si="6"/>
        <v>689377</v>
      </c>
      <c r="Z110" s="93">
        <f t="shared" si="7"/>
        <v>2863193</v>
      </c>
      <c r="AB110" s="83">
        <v>708</v>
      </c>
      <c r="AC110" s="83" t="s">
        <v>217</v>
      </c>
      <c r="AD110" s="82">
        <v>474002</v>
      </c>
      <c r="AF110" s="83">
        <v>708</v>
      </c>
      <c r="AG110" s="83" t="s">
        <v>217</v>
      </c>
      <c r="AH110" s="82">
        <v>436798</v>
      </c>
      <c r="AJ110" s="93">
        <f t="shared" si="8"/>
        <v>2900397</v>
      </c>
      <c r="AK110" s="93"/>
      <c r="AL110" s="94">
        <v>117348</v>
      </c>
      <c r="AM110" s="93"/>
      <c r="AN110" s="93"/>
      <c r="AO110" s="93">
        <f t="shared" si="9"/>
        <v>3017745</v>
      </c>
      <c r="AP110" s="93"/>
      <c r="AR110" s="36" t="s">
        <v>216</v>
      </c>
      <c r="AS110" s="37" t="s">
        <v>217</v>
      </c>
      <c r="AT110" s="82">
        <v>3016938</v>
      </c>
      <c r="AV110" s="93">
        <f t="shared" si="10"/>
        <v>-807</v>
      </c>
      <c r="AX110" s="82">
        <v>3017745</v>
      </c>
      <c r="AY110" s="94">
        <f t="shared" si="11"/>
        <v>0</v>
      </c>
    </row>
    <row r="111" spans="1:51" ht="15.75">
      <c r="A111" s="82">
        <v>709</v>
      </c>
      <c r="B111" s="82" t="s">
        <v>219</v>
      </c>
      <c r="C111" s="83">
        <v>262640</v>
      </c>
      <c r="D111" s="83">
        <v>41225</v>
      </c>
      <c r="F111" s="102">
        <v>144166</v>
      </c>
      <c r="G111" s="102">
        <v>22629</v>
      </c>
      <c r="I111" s="83">
        <v>1088876</v>
      </c>
      <c r="J111" s="83">
        <v>170915</v>
      </c>
      <c r="L111" s="83">
        <v>313725</v>
      </c>
      <c r="M111" s="83">
        <v>49244</v>
      </c>
      <c r="O111" s="83">
        <v>300893</v>
      </c>
      <c r="P111" s="83">
        <v>47230</v>
      </c>
      <c r="R111" s="83">
        <v>0</v>
      </c>
      <c r="S111" s="83">
        <v>0</v>
      </c>
      <c r="U111" s="83">
        <v>7484</v>
      </c>
      <c r="V111" s="83">
        <v>1175</v>
      </c>
      <c r="X111" s="87">
        <f t="shared" si="6"/>
        <v>2117784</v>
      </c>
      <c r="Y111" s="87">
        <f t="shared" si="6"/>
        <v>332418</v>
      </c>
      <c r="Z111" s="93">
        <f t="shared" si="7"/>
        <v>1785366</v>
      </c>
      <c r="AB111" s="83">
        <v>709</v>
      </c>
      <c r="AC111" s="83" t="s">
        <v>219</v>
      </c>
      <c r="AD111" s="82">
        <v>294557</v>
      </c>
      <c r="AF111" s="83">
        <v>709</v>
      </c>
      <c r="AG111" s="83" t="s">
        <v>219</v>
      </c>
      <c r="AH111" s="82">
        <v>279829</v>
      </c>
      <c r="AJ111" s="93">
        <f t="shared" si="8"/>
        <v>1800094</v>
      </c>
      <c r="AK111" s="93">
        <v>12308</v>
      </c>
      <c r="AL111" s="94">
        <v>112056</v>
      </c>
      <c r="AM111" s="93"/>
      <c r="AN111" s="93"/>
      <c r="AO111" s="93">
        <f t="shared" si="9"/>
        <v>1924458</v>
      </c>
      <c r="AP111" s="93"/>
      <c r="AR111" s="36" t="s">
        <v>218</v>
      </c>
      <c r="AS111" s="37" t="s">
        <v>219</v>
      </c>
      <c r="AT111" s="82">
        <v>1924458</v>
      </c>
      <c r="AV111" s="93">
        <f t="shared" si="10"/>
        <v>0</v>
      </c>
      <c r="AX111" s="82">
        <v>1912150</v>
      </c>
      <c r="AY111" s="94">
        <f t="shared" si="11"/>
        <v>-12308</v>
      </c>
    </row>
    <row r="112" spans="1:51" ht="15.75">
      <c r="A112" s="82">
        <v>710</v>
      </c>
      <c r="B112" s="82" t="s">
        <v>221</v>
      </c>
      <c r="C112" s="83">
        <v>3165010</v>
      </c>
      <c r="D112" s="83">
        <v>440779</v>
      </c>
      <c r="F112" s="102">
        <v>1236485</v>
      </c>
      <c r="G112" s="102">
        <v>172201</v>
      </c>
      <c r="I112" s="83">
        <v>9169282</v>
      </c>
      <c r="J112" s="83">
        <v>1276972</v>
      </c>
      <c r="L112" s="83">
        <v>2181157</v>
      </c>
      <c r="M112" s="83">
        <v>303762</v>
      </c>
      <c r="O112" s="83">
        <v>1615363</v>
      </c>
      <c r="P112" s="83">
        <v>224966</v>
      </c>
      <c r="R112" s="83">
        <v>11673</v>
      </c>
      <c r="S112" s="83">
        <v>1626</v>
      </c>
      <c r="U112" s="83">
        <v>43970</v>
      </c>
      <c r="V112" s="83">
        <v>6124</v>
      </c>
      <c r="X112" s="87">
        <f t="shared" si="6"/>
        <v>17422940</v>
      </c>
      <c r="Y112" s="87">
        <f t="shared" si="6"/>
        <v>2426430</v>
      </c>
      <c r="Z112" s="93">
        <f t="shared" si="7"/>
        <v>14996510</v>
      </c>
      <c r="AB112" s="83">
        <v>710</v>
      </c>
      <c r="AC112" s="83" t="s">
        <v>221</v>
      </c>
      <c r="AD112" s="82">
        <v>2485802</v>
      </c>
      <c r="AF112" s="83">
        <v>710</v>
      </c>
      <c r="AG112" s="83" t="s">
        <v>221</v>
      </c>
      <c r="AH112" s="82">
        <v>2377956</v>
      </c>
      <c r="AJ112" s="93">
        <f t="shared" si="8"/>
        <v>15104356</v>
      </c>
      <c r="AK112" s="93"/>
      <c r="AL112" s="94">
        <v>347551</v>
      </c>
      <c r="AM112" s="94">
        <v>18156.6</v>
      </c>
      <c r="AN112" s="93"/>
      <c r="AO112" s="93">
        <f t="shared" si="9"/>
        <v>15470063.6</v>
      </c>
      <c r="AP112" s="93"/>
      <c r="AR112" s="36" t="s">
        <v>220</v>
      </c>
      <c r="AS112" s="37" t="s">
        <v>221</v>
      </c>
      <c r="AT112" s="82">
        <v>15548754.6</v>
      </c>
      <c r="AV112" s="93">
        <f t="shared" si="10"/>
        <v>78691</v>
      </c>
      <c r="AX112" s="82">
        <v>15470063.6</v>
      </c>
      <c r="AY112" s="94">
        <f t="shared" si="11"/>
        <v>0</v>
      </c>
    </row>
    <row r="113" spans="1:51" ht="15.75">
      <c r="A113" s="82">
        <v>711</v>
      </c>
      <c r="B113" s="82" t="s">
        <v>223</v>
      </c>
      <c r="C113" s="83">
        <v>72759</v>
      </c>
      <c r="D113" s="83">
        <v>9489</v>
      </c>
      <c r="F113" s="102">
        <v>419916</v>
      </c>
      <c r="G113" s="102">
        <v>54764</v>
      </c>
      <c r="I113" s="83">
        <v>1564100</v>
      </c>
      <c r="J113" s="83">
        <v>203984</v>
      </c>
      <c r="L113" s="83">
        <v>212484</v>
      </c>
      <c r="M113" s="83">
        <v>27711</v>
      </c>
      <c r="O113" s="83">
        <v>140383</v>
      </c>
      <c r="P113" s="83">
        <v>18308</v>
      </c>
      <c r="R113" s="83">
        <v>0</v>
      </c>
      <c r="S113" s="83">
        <v>0</v>
      </c>
      <c r="U113" s="83">
        <v>4210</v>
      </c>
      <c r="V113" s="83">
        <v>549</v>
      </c>
      <c r="X113" s="87">
        <f t="shared" si="6"/>
        <v>2413852</v>
      </c>
      <c r="Y113" s="87">
        <f t="shared" si="6"/>
        <v>314805</v>
      </c>
      <c r="Z113" s="93">
        <f t="shared" si="7"/>
        <v>2099047</v>
      </c>
      <c r="AB113" s="83">
        <v>711</v>
      </c>
      <c r="AC113" s="83" t="s">
        <v>223</v>
      </c>
      <c r="AD113" s="82">
        <v>349644</v>
      </c>
      <c r="AF113" s="83">
        <v>711</v>
      </c>
      <c r="AG113" s="83" t="s">
        <v>223</v>
      </c>
      <c r="AH113" s="82">
        <v>367992</v>
      </c>
      <c r="AJ113" s="93">
        <f t="shared" si="8"/>
        <v>2080699</v>
      </c>
      <c r="AK113" s="93"/>
      <c r="AL113" s="94">
        <v>56789</v>
      </c>
      <c r="AM113" s="93"/>
      <c r="AN113" s="93"/>
      <c r="AO113" s="93">
        <f t="shared" si="9"/>
        <v>2137488</v>
      </c>
      <c r="AP113" s="93"/>
      <c r="AR113" s="36" t="s">
        <v>222</v>
      </c>
      <c r="AS113" s="37" t="s">
        <v>223</v>
      </c>
      <c r="AT113" s="82">
        <v>2137488</v>
      </c>
      <c r="AV113" s="93">
        <f t="shared" si="10"/>
        <v>0</v>
      </c>
      <c r="AX113" s="82">
        <v>2137488</v>
      </c>
      <c r="AY113" s="94">
        <f t="shared" si="11"/>
        <v>0</v>
      </c>
    </row>
    <row r="114" spans="1:51" ht="15.75">
      <c r="A114" s="82">
        <v>712</v>
      </c>
      <c r="B114" s="82" t="s">
        <v>225</v>
      </c>
      <c r="C114" s="83">
        <v>315523</v>
      </c>
      <c r="D114" s="83">
        <v>79765</v>
      </c>
      <c r="F114" s="102">
        <v>215002</v>
      </c>
      <c r="G114" s="102">
        <v>54353</v>
      </c>
      <c r="I114" s="83">
        <v>1438010</v>
      </c>
      <c r="J114" s="83">
        <v>363530</v>
      </c>
      <c r="L114" s="83">
        <v>489078</v>
      </c>
      <c r="M114" s="83">
        <v>123639</v>
      </c>
      <c r="O114" s="83">
        <v>190068</v>
      </c>
      <c r="P114" s="83">
        <v>48049</v>
      </c>
      <c r="R114" s="83">
        <v>4316</v>
      </c>
      <c r="S114" s="83">
        <v>1091</v>
      </c>
      <c r="U114" s="83">
        <v>7016</v>
      </c>
      <c r="V114" s="83">
        <v>1774</v>
      </c>
      <c r="X114" s="87">
        <f t="shared" si="6"/>
        <v>2659013</v>
      </c>
      <c r="Y114" s="87">
        <f t="shared" si="6"/>
        <v>672201</v>
      </c>
      <c r="Z114" s="93">
        <f t="shared" si="7"/>
        <v>1986812</v>
      </c>
      <c r="AB114" s="83">
        <v>712</v>
      </c>
      <c r="AC114" s="83" t="s">
        <v>225</v>
      </c>
      <c r="AD114" s="82">
        <v>327999</v>
      </c>
      <c r="AF114" s="83">
        <v>712</v>
      </c>
      <c r="AG114" s="83" t="s">
        <v>225</v>
      </c>
      <c r="AH114" s="82">
        <v>366111</v>
      </c>
      <c r="AJ114" s="93">
        <f t="shared" si="8"/>
        <v>1948700</v>
      </c>
      <c r="AK114" s="93"/>
      <c r="AL114" s="94">
        <v>84656</v>
      </c>
      <c r="AM114" s="93"/>
      <c r="AN114" s="93"/>
      <c r="AO114" s="93">
        <f t="shared" si="9"/>
        <v>2033356</v>
      </c>
      <c r="AP114" s="93"/>
      <c r="AR114" s="36" t="s">
        <v>224</v>
      </c>
      <c r="AS114" s="37" t="s">
        <v>225</v>
      </c>
      <c r="AT114" s="82">
        <v>2033356</v>
      </c>
      <c r="AV114" s="93">
        <f t="shared" si="10"/>
        <v>0</v>
      </c>
      <c r="AX114" s="82">
        <v>2033356</v>
      </c>
      <c r="AY114" s="94">
        <f t="shared" si="11"/>
        <v>0</v>
      </c>
    </row>
    <row r="115" spans="1:51" ht="15.75">
      <c r="A115" s="82">
        <v>713</v>
      </c>
      <c r="B115" s="82" t="s">
        <v>227</v>
      </c>
      <c r="C115" s="83">
        <v>72684</v>
      </c>
      <c r="D115" s="83">
        <v>7035</v>
      </c>
      <c r="F115" s="102">
        <v>165838</v>
      </c>
      <c r="G115" s="102">
        <v>16051</v>
      </c>
      <c r="I115" s="83">
        <v>990827</v>
      </c>
      <c r="J115" s="83">
        <v>95897</v>
      </c>
      <c r="L115" s="83">
        <v>551883</v>
      </c>
      <c r="M115" s="83">
        <v>53414</v>
      </c>
      <c r="O115" s="83">
        <v>255735</v>
      </c>
      <c r="P115" s="83">
        <v>24751</v>
      </c>
      <c r="R115" s="83">
        <v>0</v>
      </c>
      <c r="S115" s="83">
        <v>0</v>
      </c>
      <c r="U115" s="83">
        <v>0</v>
      </c>
      <c r="V115" s="83">
        <v>0</v>
      </c>
      <c r="X115" s="87">
        <f t="shared" si="6"/>
        <v>2036967</v>
      </c>
      <c r="Y115" s="87">
        <f t="shared" si="6"/>
        <v>197148</v>
      </c>
      <c r="Z115" s="93">
        <f t="shared" si="7"/>
        <v>1839819</v>
      </c>
      <c r="AB115" s="83">
        <v>713</v>
      </c>
      <c r="AC115" s="83" t="s">
        <v>227</v>
      </c>
      <c r="AD115" s="82">
        <v>306347</v>
      </c>
      <c r="AF115" s="83">
        <v>713</v>
      </c>
      <c r="AG115" s="83" t="s">
        <v>227</v>
      </c>
      <c r="AH115" s="82">
        <v>264006</v>
      </c>
      <c r="AJ115" s="93">
        <f t="shared" si="8"/>
        <v>1882160</v>
      </c>
      <c r="AK115" s="93"/>
      <c r="AL115" s="94">
        <v>40407</v>
      </c>
      <c r="AM115" s="93"/>
      <c r="AN115" s="93"/>
      <c r="AO115" s="93">
        <f t="shared" si="9"/>
        <v>1922567</v>
      </c>
      <c r="AP115" s="93"/>
      <c r="AR115" s="36" t="s">
        <v>226</v>
      </c>
      <c r="AS115" s="37" t="s">
        <v>227</v>
      </c>
      <c r="AT115" s="82">
        <v>1922567</v>
      </c>
      <c r="AV115" s="93">
        <f t="shared" si="10"/>
        <v>0</v>
      </c>
      <c r="AX115" s="82">
        <v>1922567</v>
      </c>
      <c r="AY115" s="94">
        <f t="shared" si="11"/>
        <v>0</v>
      </c>
    </row>
    <row r="116" spans="1:51" ht="15.75">
      <c r="A116" s="82">
        <v>714</v>
      </c>
      <c r="B116" s="82" t="s">
        <v>229</v>
      </c>
      <c r="C116" s="83">
        <v>155870</v>
      </c>
      <c r="D116" s="83">
        <v>23607</v>
      </c>
      <c r="F116" s="102">
        <v>89519</v>
      </c>
      <c r="G116" s="102">
        <v>13558</v>
      </c>
      <c r="I116" s="83">
        <v>874493</v>
      </c>
      <c r="J116" s="83">
        <v>132447</v>
      </c>
      <c r="L116" s="83">
        <v>370330</v>
      </c>
      <c r="M116" s="83">
        <v>56089</v>
      </c>
      <c r="O116" s="83">
        <v>205088</v>
      </c>
      <c r="P116" s="83">
        <v>31062</v>
      </c>
      <c r="R116" s="83">
        <v>392</v>
      </c>
      <c r="S116" s="83">
        <v>59</v>
      </c>
      <c r="U116" s="83">
        <v>14968</v>
      </c>
      <c r="V116" s="83">
        <v>2267</v>
      </c>
      <c r="X116" s="87">
        <f t="shared" si="6"/>
        <v>1710660</v>
      </c>
      <c r="Y116" s="87">
        <f t="shared" si="6"/>
        <v>259089</v>
      </c>
      <c r="Z116" s="93">
        <f t="shared" si="7"/>
        <v>1451571</v>
      </c>
      <c r="AB116" s="83">
        <v>714</v>
      </c>
      <c r="AC116" s="83" t="s">
        <v>229</v>
      </c>
      <c r="AD116" s="82">
        <v>238533</v>
      </c>
      <c r="AF116" s="83">
        <v>714</v>
      </c>
      <c r="AG116" s="83" t="s">
        <v>229</v>
      </c>
      <c r="AH116" s="82">
        <v>261816</v>
      </c>
      <c r="AJ116" s="93">
        <f t="shared" si="8"/>
        <v>1428288</v>
      </c>
      <c r="AK116" s="93"/>
      <c r="AL116" s="94">
        <v>27376</v>
      </c>
      <c r="AM116" s="93"/>
      <c r="AO116" s="93">
        <f t="shared" si="9"/>
        <v>1455664</v>
      </c>
      <c r="AR116" s="36" t="s">
        <v>228</v>
      </c>
      <c r="AS116" s="37" t="s">
        <v>229</v>
      </c>
      <c r="AT116" s="82">
        <v>1455664</v>
      </c>
      <c r="AV116" s="93">
        <f t="shared" si="10"/>
        <v>0</v>
      </c>
      <c r="AX116" s="82">
        <v>1455664</v>
      </c>
      <c r="AY116" s="94">
        <f t="shared" si="11"/>
        <v>0</v>
      </c>
    </row>
    <row r="117" spans="1:51" ht="15.75">
      <c r="A117" s="82">
        <v>715</v>
      </c>
      <c r="B117" s="82" t="s">
        <v>231</v>
      </c>
      <c r="C117" s="83">
        <v>494857</v>
      </c>
      <c r="D117" s="83">
        <v>58809</v>
      </c>
      <c r="F117" s="102">
        <v>237085</v>
      </c>
      <c r="G117" s="102">
        <v>28175</v>
      </c>
      <c r="I117" s="83">
        <v>3445655</v>
      </c>
      <c r="J117" s="83">
        <v>409483</v>
      </c>
      <c r="L117" s="83">
        <v>970041</v>
      </c>
      <c r="M117" s="83">
        <v>115280</v>
      </c>
      <c r="O117" s="83">
        <v>3034711</v>
      </c>
      <c r="P117" s="83">
        <v>360647</v>
      </c>
      <c r="R117" s="83">
        <v>13443</v>
      </c>
      <c r="S117" s="83">
        <v>1598</v>
      </c>
      <c r="U117" s="83">
        <v>20582</v>
      </c>
      <c r="V117" s="83">
        <v>2446</v>
      </c>
      <c r="X117" s="87">
        <f t="shared" si="6"/>
        <v>8216374</v>
      </c>
      <c r="Y117" s="87">
        <f t="shared" si="6"/>
        <v>976438</v>
      </c>
      <c r="Z117" s="93">
        <f t="shared" si="7"/>
        <v>7239936</v>
      </c>
      <c r="AB117" s="83">
        <v>715</v>
      </c>
      <c r="AC117" s="83" t="s">
        <v>231</v>
      </c>
      <c r="AD117" s="82">
        <v>1188758</v>
      </c>
      <c r="AF117" s="83">
        <v>715</v>
      </c>
      <c r="AG117" s="83" t="s">
        <v>231</v>
      </c>
      <c r="AH117" s="82">
        <v>1309606</v>
      </c>
      <c r="AJ117" s="93">
        <f t="shared" si="8"/>
        <v>7119088</v>
      </c>
      <c r="AK117" s="93"/>
      <c r="AL117" s="94">
        <v>156393</v>
      </c>
      <c r="AM117" s="94">
        <v>113455</v>
      </c>
      <c r="AO117" s="93">
        <f t="shared" si="9"/>
        <v>7388936</v>
      </c>
      <c r="AR117" s="36" t="s">
        <v>230</v>
      </c>
      <c r="AS117" s="37" t="s">
        <v>231</v>
      </c>
      <c r="AT117" s="82">
        <v>113455</v>
      </c>
      <c r="AV117" s="93">
        <f t="shared" si="10"/>
        <v>-7275481</v>
      </c>
      <c r="AX117" s="82">
        <v>7388936</v>
      </c>
      <c r="AY117" s="94">
        <f t="shared" si="11"/>
        <v>0</v>
      </c>
    </row>
    <row r="118" spans="1:51" ht="15.75">
      <c r="A118" s="82">
        <v>716</v>
      </c>
      <c r="B118" s="82" t="s">
        <v>233</v>
      </c>
      <c r="C118" s="83">
        <v>8297</v>
      </c>
      <c r="D118" s="83">
        <v>1067</v>
      </c>
      <c r="F118" s="102">
        <v>140361</v>
      </c>
      <c r="G118" s="102">
        <v>18049</v>
      </c>
      <c r="I118" s="83">
        <v>848526</v>
      </c>
      <c r="J118" s="83">
        <v>109110</v>
      </c>
      <c r="L118" s="83">
        <v>65432</v>
      </c>
      <c r="M118" s="83">
        <v>8414</v>
      </c>
      <c r="O118" s="83">
        <v>135514</v>
      </c>
      <c r="P118" s="83">
        <v>17425</v>
      </c>
      <c r="R118" s="83">
        <v>0</v>
      </c>
      <c r="S118" s="83">
        <v>0</v>
      </c>
      <c r="U118" s="83">
        <v>6549</v>
      </c>
      <c r="V118" s="83">
        <v>842</v>
      </c>
      <c r="X118" s="87">
        <f t="shared" si="6"/>
        <v>1204679</v>
      </c>
      <c r="Y118" s="87">
        <f t="shared" si="6"/>
        <v>154907</v>
      </c>
      <c r="Z118" s="93">
        <f t="shared" si="7"/>
        <v>1049772</v>
      </c>
      <c r="AB118" s="83">
        <v>716</v>
      </c>
      <c r="AC118" s="83" t="s">
        <v>233</v>
      </c>
      <c r="AD118" s="82">
        <v>173324</v>
      </c>
      <c r="AF118" s="83">
        <v>716</v>
      </c>
      <c r="AG118" s="83" t="s">
        <v>233</v>
      </c>
      <c r="AH118" s="82">
        <v>208972</v>
      </c>
      <c r="AJ118" s="93">
        <f t="shared" si="8"/>
        <v>1014124</v>
      </c>
      <c r="AK118" s="93"/>
      <c r="AL118" s="94">
        <v>35194</v>
      </c>
      <c r="AM118" s="93"/>
      <c r="AO118" s="93">
        <f t="shared" si="9"/>
        <v>1049318</v>
      </c>
      <c r="AR118" s="36" t="s">
        <v>232</v>
      </c>
      <c r="AS118" s="37" t="s">
        <v>233</v>
      </c>
      <c r="AT118" s="82">
        <v>1049318</v>
      </c>
      <c r="AV118" s="93">
        <f t="shared" si="10"/>
        <v>0</v>
      </c>
      <c r="AX118" s="82">
        <v>1049318</v>
      </c>
      <c r="AY118" s="94">
        <f t="shared" si="11"/>
        <v>0</v>
      </c>
    </row>
    <row r="119" spans="1:51" ht="15.75">
      <c r="A119" s="82">
        <v>717</v>
      </c>
      <c r="B119" s="82" t="s">
        <v>235</v>
      </c>
      <c r="C119" s="83">
        <v>469273</v>
      </c>
      <c r="D119" s="83">
        <v>200915</v>
      </c>
      <c r="F119" s="102">
        <v>216635</v>
      </c>
      <c r="G119" s="102">
        <v>92750</v>
      </c>
      <c r="I119" s="83">
        <v>1477396</v>
      </c>
      <c r="J119" s="83">
        <v>632534</v>
      </c>
      <c r="L119" s="83">
        <v>314122</v>
      </c>
      <c r="M119" s="83">
        <v>134488</v>
      </c>
      <c r="O119" s="83">
        <v>269877</v>
      </c>
      <c r="P119" s="83">
        <v>115545</v>
      </c>
      <c r="R119" s="83">
        <v>0</v>
      </c>
      <c r="S119" s="83">
        <v>0</v>
      </c>
      <c r="U119" s="83">
        <v>9355</v>
      </c>
      <c r="V119" s="83">
        <v>4005</v>
      </c>
      <c r="X119" s="87">
        <f t="shared" si="6"/>
        <v>2756658</v>
      </c>
      <c r="Y119" s="87">
        <f t="shared" si="6"/>
        <v>1180237</v>
      </c>
      <c r="Z119" s="93">
        <f t="shared" si="7"/>
        <v>1576421</v>
      </c>
      <c r="AB119" s="83">
        <v>717</v>
      </c>
      <c r="AC119" s="83" t="s">
        <v>235</v>
      </c>
      <c r="AD119" s="82">
        <v>258212</v>
      </c>
      <c r="AF119" s="83">
        <v>717</v>
      </c>
      <c r="AG119" s="83" t="s">
        <v>235</v>
      </c>
      <c r="AH119" s="82">
        <v>301701</v>
      </c>
      <c r="AJ119" s="93">
        <f t="shared" si="8"/>
        <v>1532932</v>
      </c>
      <c r="AK119" s="93"/>
      <c r="AL119" s="94">
        <v>48883.35</v>
      </c>
      <c r="AM119" s="93"/>
      <c r="AO119" s="93">
        <f t="shared" si="9"/>
        <v>1581815.35</v>
      </c>
      <c r="AR119" s="36" t="s">
        <v>234</v>
      </c>
      <c r="AS119" s="37" t="s">
        <v>235</v>
      </c>
      <c r="AT119" s="82">
        <v>1581815.35</v>
      </c>
      <c r="AV119" s="93">
        <f t="shared" si="10"/>
        <v>0</v>
      </c>
      <c r="AX119" s="82">
        <v>1581815.35</v>
      </c>
      <c r="AY119" s="94">
        <f t="shared" si="11"/>
        <v>0</v>
      </c>
    </row>
    <row r="120" spans="1:51" ht="15.75">
      <c r="A120" s="82">
        <v>718</v>
      </c>
      <c r="B120" s="82" t="s">
        <v>237</v>
      </c>
      <c r="C120" s="83">
        <v>0</v>
      </c>
      <c r="D120" s="83">
        <v>0</v>
      </c>
      <c r="F120" s="102">
        <v>22963</v>
      </c>
      <c r="G120" s="102">
        <v>4063</v>
      </c>
      <c r="I120" s="83">
        <v>134496</v>
      </c>
      <c r="J120" s="83">
        <v>23799</v>
      </c>
      <c r="L120" s="83">
        <v>0</v>
      </c>
      <c r="M120" s="83">
        <v>0</v>
      </c>
      <c r="O120" s="83">
        <v>9654</v>
      </c>
      <c r="P120" s="83">
        <v>1708</v>
      </c>
      <c r="R120" s="83">
        <v>0</v>
      </c>
      <c r="S120" s="83">
        <v>0</v>
      </c>
      <c r="U120" s="83">
        <v>0</v>
      </c>
      <c r="V120" s="83">
        <v>0</v>
      </c>
      <c r="X120" s="87">
        <f t="shared" si="6"/>
        <v>167113</v>
      </c>
      <c r="Y120" s="87">
        <f t="shared" si="6"/>
        <v>29570</v>
      </c>
      <c r="Z120" s="93">
        <f t="shared" si="7"/>
        <v>137543</v>
      </c>
      <c r="AB120" s="83">
        <v>718</v>
      </c>
      <c r="AC120" s="83" t="s">
        <v>237</v>
      </c>
      <c r="AD120" s="82">
        <v>21910</v>
      </c>
      <c r="AF120" s="83">
        <v>718</v>
      </c>
      <c r="AG120" s="83" t="s">
        <v>237</v>
      </c>
      <c r="AH120" s="82">
        <v>18262</v>
      </c>
      <c r="AJ120" s="93">
        <f t="shared" si="8"/>
        <v>141191</v>
      </c>
      <c r="AK120" s="93"/>
      <c r="AL120" s="94">
        <v>7079.45</v>
      </c>
      <c r="AM120" s="93"/>
      <c r="AO120" s="93">
        <f t="shared" si="9"/>
        <v>148270.45</v>
      </c>
      <c r="AP120" s="94"/>
      <c r="AR120" s="36" t="s">
        <v>236</v>
      </c>
      <c r="AS120" s="37" t="s">
        <v>237</v>
      </c>
      <c r="AT120" s="82">
        <v>148090.08000000002</v>
      </c>
      <c r="AV120" s="93">
        <f t="shared" si="10"/>
        <v>-180.36999999999534</v>
      </c>
      <c r="AX120" s="82">
        <v>148270.45</v>
      </c>
      <c r="AY120" s="94">
        <f t="shared" si="11"/>
        <v>0</v>
      </c>
    </row>
    <row r="121" spans="1:51" ht="15.75">
      <c r="A121" s="82">
        <v>719</v>
      </c>
      <c r="B121" s="82" t="s">
        <v>239</v>
      </c>
      <c r="C121" s="83">
        <v>99348</v>
      </c>
      <c r="D121" s="83">
        <v>52030</v>
      </c>
      <c r="F121" s="102">
        <v>273244</v>
      </c>
      <c r="G121" s="102">
        <v>143101</v>
      </c>
      <c r="I121" s="83">
        <v>654477</v>
      </c>
      <c r="J121" s="83">
        <v>342758</v>
      </c>
      <c r="L121" s="83">
        <v>166341</v>
      </c>
      <c r="M121" s="83">
        <v>87115</v>
      </c>
      <c r="O121" s="83">
        <v>193308</v>
      </c>
      <c r="P121" s="83">
        <v>101238</v>
      </c>
      <c r="R121" s="83">
        <v>0</v>
      </c>
      <c r="S121" s="83">
        <v>0</v>
      </c>
      <c r="U121" s="83">
        <v>2339</v>
      </c>
      <c r="V121" s="83">
        <v>1225</v>
      </c>
      <c r="X121" s="87">
        <f t="shared" si="6"/>
        <v>1389057</v>
      </c>
      <c r="Y121" s="87">
        <f t="shared" si="6"/>
        <v>727467</v>
      </c>
      <c r="Z121" s="93">
        <f t="shared" si="7"/>
        <v>661590</v>
      </c>
      <c r="AB121" s="83">
        <v>719</v>
      </c>
      <c r="AC121" s="83" t="s">
        <v>239</v>
      </c>
      <c r="AD121" s="82">
        <v>104838</v>
      </c>
      <c r="AF121" s="83">
        <v>719</v>
      </c>
      <c r="AG121" s="83" t="s">
        <v>239</v>
      </c>
      <c r="AH121" s="82">
        <v>139199</v>
      </c>
      <c r="AJ121" s="93">
        <f t="shared" si="8"/>
        <v>627229</v>
      </c>
      <c r="AK121" s="93">
        <v>46765</v>
      </c>
      <c r="AL121" s="94">
        <v>36483</v>
      </c>
      <c r="AM121" s="93"/>
      <c r="AO121" s="93">
        <f t="shared" si="9"/>
        <v>710477</v>
      </c>
      <c r="AP121" s="94"/>
      <c r="AR121" s="36" t="s">
        <v>238</v>
      </c>
      <c r="AS121" s="37" t="s">
        <v>239</v>
      </c>
      <c r="AT121" s="82">
        <v>711732</v>
      </c>
      <c r="AV121" s="93">
        <f t="shared" si="10"/>
        <v>1255</v>
      </c>
      <c r="AX121" s="82">
        <v>663712</v>
      </c>
      <c r="AY121" s="94">
        <f t="shared" si="11"/>
        <v>-46765</v>
      </c>
    </row>
    <row r="122" spans="1:51" ht="15.75">
      <c r="A122" s="82">
        <v>720</v>
      </c>
      <c r="B122" s="82" t="s">
        <v>241</v>
      </c>
      <c r="C122" s="83">
        <v>65924</v>
      </c>
      <c r="D122" s="83">
        <v>8237</v>
      </c>
      <c r="F122" s="102">
        <v>199147</v>
      </c>
      <c r="G122" s="102">
        <v>24883</v>
      </c>
      <c r="I122" s="83">
        <v>557510</v>
      </c>
      <c r="J122" s="83">
        <v>69661</v>
      </c>
      <c r="L122" s="83">
        <v>43326</v>
      </c>
      <c r="M122" s="83">
        <v>5414</v>
      </c>
      <c r="O122" s="83">
        <v>92553</v>
      </c>
      <c r="P122" s="83">
        <v>11564</v>
      </c>
      <c r="R122" s="83">
        <v>0</v>
      </c>
      <c r="S122" s="83">
        <v>0</v>
      </c>
      <c r="U122" s="83">
        <v>4210</v>
      </c>
      <c r="V122" s="83">
        <v>526</v>
      </c>
      <c r="X122" s="87">
        <f t="shared" si="6"/>
        <v>962670</v>
      </c>
      <c r="Y122" s="87">
        <f t="shared" si="6"/>
        <v>120285</v>
      </c>
      <c r="Z122" s="93">
        <f t="shared" si="7"/>
        <v>842385</v>
      </c>
      <c r="AB122" s="83">
        <v>720</v>
      </c>
      <c r="AC122" s="83" t="s">
        <v>241</v>
      </c>
      <c r="AD122" s="82">
        <v>138944</v>
      </c>
      <c r="AF122" s="83">
        <v>720</v>
      </c>
      <c r="AG122" s="83" t="s">
        <v>241</v>
      </c>
      <c r="AH122" s="82">
        <v>147905</v>
      </c>
      <c r="AJ122" s="93">
        <f t="shared" si="8"/>
        <v>833424</v>
      </c>
      <c r="AK122" s="93">
        <v>4616</v>
      </c>
      <c r="AL122" s="94">
        <v>78155</v>
      </c>
      <c r="AM122" s="93"/>
      <c r="AN122" s="93"/>
      <c r="AO122" s="93">
        <f t="shared" si="9"/>
        <v>916195</v>
      </c>
      <c r="AP122" s="94"/>
      <c r="AR122" s="36" t="s">
        <v>240</v>
      </c>
      <c r="AS122" s="37" t="s">
        <v>241</v>
      </c>
      <c r="AT122" s="82">
        <v>904831.51</v>
      </c>
      <c r="AV122" s="93">
        <f t="shared" si="10"/>
        <v>-11363.48999999999</v>
      </c>
      <c r="AX122" s="82">
        <v>911579</v>
      </c>
      <c r="AY122" s="94">
        <f t="shared" si="11"/>
        <v>-4616</v>
      </c>
    </row>
    <row r="123" spans="1:51" ht="15.75">
      <c r="A123" s="82">
        <v>721</v>
      </c>
      <c r="B123" s="82" t="s">
        <v>243</v>
      </c>
      <c r="C123" s="83">
        <v>555977</v>
      </c>
      <c r="D123" s="83">
        <v>79888</v>
      </c>
      <c r="F123" s="102">
        <v>3328966</v>
      </c>
      <c r="G123" s="102">
        <v>478338</v>
      </c>
      <c r="I123" s="83">
        <v>9093878</v>
      </c>
      <c r="J123" s="83">
        <v>1306695</v>
      </c>
      <c r="L123" s="83">
        <v>2622019</v>
      </c>
      <c r="M123" s="83">
        <v>376757</v>
      </c>
      <c r="O123" s="83">
        <v>693015</v>
      </c>
      <c r="P123" s="83">
        <v>99579</v>
      </c>
      <c r="R123" s="83">
        <v>626</v>
      </c>
      <c r="S123" s="83">
        <v>90</v>
      </c>
      <c r="U123" s="83">
        <v>35550</v>
      </c>
      <c r="V123" s="83">
        <v>5108</v>
      </c>
      <c r="X123" s="87">
        <f t="shared" si="6"/>
        <v>16330031</v>
      </c>
      <c r="Y123" s="87">
        <f t="shared" si="6"/>
        <v>2346455</v>
      </c>
      <c r="Z123" s="93">
        <f t="shared" si="7"/>
        <v>13983576</v>
      </c>
      <c r="AB123" s="83">
        <v>721</v>
      </c>
      <c r="AC123" s="83" t="s">
        <v>243</v>
      </c>
      <c r="AD123" s="82">
        <v>2329869</v>
      </c>
      <c r="AF123" s="83">
        <v>721</v>
      </c>
      <c r="AG123" s="83" t="s">
        <v>243</v>
      </c>
      <c r="AH123" s="82">
        <v>2471629</v>
      </c>
      <c r="AJ123" s="93">
        <f t="shared" si="8"/>
        <v>13841816</v>
      </c>
      <c r="AK123" s="93"/>
      <c r="AL123" s="94">
        <v>376748</v>
      </c>
      <c r="AM123" s="93"/>
      <c r="AN123" s="93"/>
      <c r="AO123" s="93">
        <f t="shared" si="9"/>
        <v>14218564</v>
      </c>
      <c r="AP123" s="94"/>
      <c r="AQ123" s="94"/>
      <c r="AR123" s="36" t="s">
        <v>242</v>
      </c>
      <c r="AS123" s="37" t="s">
        <v>243</v>
      </c>
      <c r="AT123" s="82">
        <v>16573440</v>
      </c>
      <c r="AV123" s="93">
        <f t="shared" si="10"/>
        <v>2354876</v>
      </c>
      <c r="AX123" s="82">
        <v>14218564</v>
      </c>
      <c r="AY123" s="94">
        <f t="shared" si="11"/>
        <v>0</v>
      </c>
    </row>
    <row r="124" spans="1:51" ht="15.75">
      <c r="A124" s="82">
        <v>722</v>
      </c>
      <c r="B124" s="82" t="s">
        <v>245</v>
      </c>
      <c r="C124" s="83">
        <v>962079</v>
      </c>
      <c r="D124" s="83">
        <v>182856</v>
      </c>
      <c r="F124" s="102">
        <v>875978</v>
      </c>
      <c r="G124" s="102">
        <v>166492</v>
      </c>
      <c r="I124" s="83">
        <v>4538219</v>
      </c>
      <c r="J124" s="83">
        <v>862551</v>
      </c>
      <c r="L124" s="83">
        <v>1719883</v>
      </c>
      <c r="M124" s="83">
        <v>326887</v>
      </c>
      <c r="O124" s="83">
        <v>64475</v>
      </c>
      <c r="P124" s="83">
        <v>12254</v>
      </c>
      <c r="R124" s="83">
        <v>14454</v>
      </c>
      <c r="S124" s="83">
        <v>2747</v>
      </c>
      <c r="U124" s="83">
        <v>15904</v>
      </c>
      <c r="V124" s="83">
        <v>3023</v>
      </c>
      <c r="X124" s="87">
        <f t="shared" si="6"/>
        <v>8190992</v>
      </c>
      <c r="Y124" s="87">
        <f t="shared" si="6"/>
        <v>1556810</v>
      </c>
      <c r="Z124" s="93">
        <f t="shared" si="7"/>
        <v>6634182</v>
      </c>
      <c r="AB124" s="83">
        <v>722</v>
      </c>
      <c r="AC124" s="83" t="s">
        <v>245</v>
      </c>
      <c r="AD124" s="82">
        <v>1102628</v>
      </c>
      <c r="AF124" s="83">
        <v>722</v>
      </c>
      <c r="AG124" s="83" t="s">
        <v>245</v>
      </c>
      <c r="AH124" s="82">
        <v>1162490</v>
      </c>
      <c r="AJ124" s="93">
        <f t="shared" si="8"/>
        <v>6574320</v>
      </c>
      <c r="AK124" s="93"/>
      <c r="AL124" s="94">
        <v>202262</v>
      </c>
      <c r="AM124" s="94">
        <v>57481</v>
      </c>
      <c r="AN124" s="93"/>
      <c r="AO124" s="93">
        <f t="shared" si="9"/>
        <v>6834063</v>
      </c>
      <c r="AP124" s="94"/>
      <c r="AQ124" s="94"/>
      <c r="AR124" s="36" t="s">
        <v>244</v>
      </c>
      <c r="AS124" s="37" t="s">
        <v>245</v>
      </c>
      <c r="AT124" s="82">
        <v>6820627</v>
      </c>
      <c r="AV124" s="93">
        <f t="shared" si="10"/>
        <v>-13436</v>
      </c>
      <c r="AX124" s="82">
        <v>6834063</v>
      </c>
      <c r="AY124" s="94">
        <f t="shared" si="11"/>
        <v>0</v>
      </c>
    </row>
    <row r="125" spans="1:51" ht="15.75">
      <c r="A125" s="82">
        <v>723</v>
      </c>
      <c r="B125" s="82" t="s">
        <v>247</v>
      </c>
      <c r="C125" s="83">
        <v>33155</v>
      </c>
      <c r="D125" s="83">
        <v>2253</v>
      </c>
      <c r="F125" s="102">
        <v>100169</v>
      </c>
      <c r="G125" s="102">
        <v>6806</v>
      </c>
      <c r="I125" s="83">
        <v>352149</v>
      </c>
      <c r="J125" s="83">
        <v>23928</v>
      </c>
      <c r="L125" s="83">
        <v>43583</v>
      </c>
      <c r="M125" s="83">
        <v>2961</v>
      </c>
      <c r="O125" s="83">
        <v>25387</v>
      </c>
      <c r="P125" s="83">
        <v>1725</v>
      </c>
      <c r="R125" s="83">
        <v>0</v>
      </c>
      <c r="S125" s="83">
        <v>0</v>
      </c>
      <c r="U125" s="83">
        <v>1871</v>
      </c>
      <c r="V125" s="83">
        <v>127</v>
      </c>
      <c r="X125" s="87">
        <f t="shared" si="6"/>
        <v>556314</v>
      </c>
      <c r="Y125" s="87">
        <f t="shared" si="6"/>
        <v>37800</v>
      </c>
      <c r="Z125" s="93">
        <f t="shared" si="7"/>
        <v>518514</v>
      </c>
      <c r="AB125" s="83">
        <v>723</v>
      </c>
      <c r="AC125" s="83" t="s">
        <v>247</v>
      </c>
      <c r="AD125" s="82">
        <v>86237</v>
      </c>
      <c r="AF125" s="83">
        <v>723</v>
      </c>
      <c r="AG125" s="83" t="s">
        <v>247</v>
      </c>
      <c r="AH125" s="82">
        <v>73407</v>
      </c>
      <c r="AJ125" s="93">
        <f t="shared" si="8"/>
        <v>531344</v>
      </c>
      <c r="AK125" s="93"/>
      <c r="AM125" s="93"/>
      <c r="AN125" s="93"/>
      <c r="AO125" s="93">
        <f t="shared" si="9"/>
        <v>531344</v>
      </c>
      <c r="AP125" s="94"/>
      <c r="AQ125" s="94"/>
      <c r="AR125" s="36" t="s">
        <v>246</v>
      </c>
      <c r="AS125" s="37" t="s">
        <v>247</v>
      </c>
      <c r="AT125" s="82">
        <v>531344</v>
      </c>
      <c r="AV125" s="93">
        <f t="shared" si="10"/>
        <v>0</v>
      </c>
      <c r="AX125" s="82">
        <v>531344</v>
      </c>
      <c r="AY125" s="94">
        <f t="shared" si="11"/>
        <v>0</v>
      </c>
    </row>
    <row r="126" spans="1:51" ht="15.75">
      <c r="A126" s="82">
        <v>724</v>
      </c>
      <c r="B126" s="82" t="s">
        <v>249</v>
      </c>
      <c r="C126" s="83">
        <v>82476</v>
      </c>
      <c r="D126" s="83">
        <v>11516</v>
      </c>
      <c r="F126" s="102">
        <v>378710</v>
      </c>
      <c r="G126" s="102">
        <v>52878</v>
      </c>
      <c r="I126" s="83">
        <v>1297663</v>
      </c>
      <c r="J126" s="83">
        <v>181188</v>
      </c>
      <c r="L126" s="83">
        <v>520359</v>
      </c>
      <c r="M126" s="83">
        <v>72656</v>
      </c>
      <c r="O126" s="83">
        <v>202105</v>
      </c>
      <c r="P126" s="83">
        <v>28219</v>
      </c>
      <c r="R126" s="83">
        <v>0</v>
      </c>
      <c r="S126" s="83">
        <v>0</v>
      </c>
      <c r="U126" s="83">
        <v>0</v>
      </c>
      <c r="V126" s="83">
        <v>0</v>
      </c>
      <c r="X126" s="87">
        <f t="shared" si="6"/>
        <v>2481313</v>
      </c>
      <c r="Y126" s="87">
        <f t="shared" si="6"/>
        <v>346457</v>
      </c>
      <c r="Z126" s="93">
        <f t="shared" si="7"/>
        <v>2134856</v>
      </c>
      <c r="AB126" s="83">
        <v>724</v>
      </c>
      <c r="AC126" s="83" t="s">
        <v>249</v>
      </c>
      <c r="AD126" s="82">
        <v>355774</v>
      </c>
      <c r="AF126" s="83">
        <v>724</v>
      </c>
      <c r="AG126" s="83" t="s">
        <v>249</v>
      </c>
      <c r="AH126" s="82">
        <v>318751</v>
      </c>
      <c r="AJ126" s="93">
        <f t="shared" si="8"/>
        <v>2171879</v>
      </c>
      <c r="AK126" s="93"/>
      <c r="AL126" s="94">
        <v>92474</v>
      </c>
      <c r="AM126" s="93"/>
      <c r="AN126" s="93"/>
      <c r="AO126" s="93">
        <f t="shared" si="9"/>
        <v>2264353</v>
      </c>
      <c r="AP126" s="93"/>
      <c r="AR126" s="36" t="s">
        <v>248</v>
      </c>
      <c r="AS126" s="37" t="s">
        <v>249</v>
      </c>
      <c r="AT126" s="82">
        <v>2264353</v>
      </c>
      <c r="AV126" s="93">
        <f t="shared" si="10"/>
        <v>0</v>
      </c>
      <c r="AX126" s="82">
        <v>2264353</v>
      </c>
      <c r="AY126" s="94">
        <f t="shared" si="11"/>
        <v>0</v>
      </c>
    </row>
    <row r="127" spans="1:51" ht="15.75">
      <c r="A127" s="82">
        <v>725</v>
      </c>
      <c r="B127" s="82" t="s">
        <v>251</v>
      </c>
      <c r="C127" s="83">
        <v>25203</v>
      </c>
      <c r="D127" s="83">
        <v>3137</v>
      </c>
      <c r="F127" s="102">
        <v>182782</v>
      </c>
      <c r="G127" s="102">
        <v>22750</v>
      </c>
      <c r="I127" s="83">
        <v>489192</v>
      </c>
      <c r="J127" s="83">
        <v>60887</v>
      </c>
      <c r="L127" s="83">
        <v>110444</v>
      </c>
      <c r="M127" s="83">
        <v>13746</v>
      </c>
      <c r="O127" s="83">
        <v>240084</v>
      </c>
      <c r="P127" s="83">
        <v>29882</v>
      </c>
      <c r="R127" s="83">
        <v>0</v>
      </c>
      <c r="S127" s="83">
        <v>0</v>
      </c>
      <c r="U127" s="83">
        <v>2339</v>
      </c>
      <c r="V127" s="83">
        <v>291</v>
      </c>
      <c r="X127" s="87">
        <f t="shared" si="6"/>
        <v>1050044</v>
      </c>
      <c r="Y127" s="87">
        <f t="shared" si="6"/>
        <v>130693</v>
      </c>
      <c r="Z127" s="93">
        <f t="shared" si="7"/>
        <v>919351</v>
      </c>
      <c r="AB127" s="83">
        <v>725</v>
      </c>
      <c r="AC127" s="83" t="s">
        <v>251</v>
      </c>
      <c r="AD127" s="82">
        <v>151913</v>
      </c>
      <c r="AF127" s="83">
        <v>725</v>
      </c>
      <c r="AG127" s="83" t="s">
        <v>251</v>
      </c>
      <c r="AH127" s="82">
        <v>183561</v>
      </c>
      <c r="AJ127" s="93">
        <f t="shared" si="8"/>
        <v>887703</v>
      </c>
      <c r="AK127" s="93">
        <v>8933</v>
      </c>
      <c r="AL127" s="94">
        <v>48173</v>
      </c>
      <c r="AM127" s="93"/>
      <c r="AN127" s="93"/>
      <c r="AO127" s="93">
        <f t="shared" si="9"/>
        <v>944809</v>
      </c>
      <c r="AP127" s="93"/>
      <c r="AR127" s="36" t="s">
        <v>250</v>
      </c>
      <c r="AS127" s="37" t="s">
        <v>251</v>
      </c>
      <c r="AT127" s="82">
        <v>944809</v>
      </c>
      <c r="AV127" s="93">
        <f t="shared" si="10"/>
        <v>0</v>
      </c>
      <c r="AX127" s="82">
        <v>935876</v>
      </c>
      <c r="AY127" s="94">
        <f t="shared" si="11"/>
        <v>-8933</v>
      </c>
    </row>
    <row r="128" spans="1:51" ht="15.75">
      <c r="A128" s="82">
        <v>726</v>
      </c>
      <c r="B128" s="82" t="s">
        <v>253</v>
      </c>
      <c r="C128" s="83">
        <v>462045</v>
      </c>
      <c r="D128" s="83">
        <v>70100</v>
      </c>
      <c r="F128" s="102">
        <v>1068805</v>
      </c>
      <c r="G128" s="102">
        <v>162155</v>
      </c>
      <c r="I128" s="83">
        <v>3425457</v>
      </c>
      <c r="J128" s="83">
        <v>519698</v>
      </c>
      <c r="L128" s="83">
        <v>971041</v>
      </c>
      <c r="M128" s="83">
        <v>147323</v>
      </c>
      <c r="O128" s="83">
        <v>299220</v>
      </c>
      <c r="P128" s="83">
        <v>45397</v>
      </c>
      <c r="R128" s="83">
        <v>3373</v>
      </c>
      <c r="S128" s="83">
        <v>512</v>
      </c>
      <c r="U128" s="83">
        <v>13565</v>
      </c>
      <c r="V128" s="83">
        <v>2058</v>
      </c>
      <c r="X128" s="87">
        <f t="shared" si="6"/>
        <v>6243506</v>
      </c>
      <c r="Y128" s="87">
        <f t="shared" si="6"/>
        <v>947243</v>
      </c>
      <c r="Z128" s="93">
        <f t="shared" si="7"/>
        <v>5296263</v>
      </c>
      <c r="AB128" s="83">
        <v>726</v>
      </c>
      <c r="AC128" s="83" t="s">
        <v>253</v>
      </c>
      <c r="AD128" s="82">
        <v>879180</v>
      </c>
      <c r="AF128" s="83">
        <v>726</v>
      </c>
      <c r="AG128" s="83" t="s">
        <v>253</v>
      </c>
      <c r="AH128" s="82">
        <v>936081</v>
      </c>
      <c r="AJ128" s="93">
        <f t="shared" si="8"/>
        <v>5239362</v>
      </c>
      <c r="AK128" s="93">
        <v>23009</v>
      </c>
      <c r="AL128" s="94">
        <v>177490</v>
      </c>
      <c r="AM128" s="93"/>
      <c r="AN128" s="93"/>
      <c r="AO128" s="93">
        <f t="shared" si="9"/>
        <v>5439861</v>
      </c>
      <c r="AP128" s="93"/>
      <c r="AR128" s="36" t="s">
        <v>252</v>
      </c>
      <c r="AS128" s="37" t="s">
        <v>253</v>
      </c>
      <c r="AT128" s="82">
        <v>5425071</v>
      </c>
      <c r="AV128" s="93">
        <f t="shared" si="10"/>
        <v>-14790</v>
      </c>
      <c r="AX128" s="82">
        <v>5416852</v>
      </c>
      <c r="AY128" s="94">
        <f t="shared" si="11"/>
        <v>-23009</v>
      </c>
    </row>
    <row r="129" spans="1:51" ht="15.75">
      <c r="A129" s="82">
        <v>727</v>
      </c>
      <c r="B129" s="82" t="s">
        <v>255</v>
      </c>
      <c r="C129" s="83">
        <v>118470</v>
      </c>
      <c r="D129" s="83">
        <v>18412</v>
      </c>
      <c r="F129" s="102">
        <v>276203</v>
      </c>
      <c r="G129" s="102">
        <v>42927</v>
      </c>
      <c r="I129" s="83">
        <v>1997845</v>
      </c>
      <c r="J129" s="83">
        <v>310503</v>
      </c>
      <c r="L129" s="83">
        <v>890046</v>
      </c>
      <c r="M129" s="83">
        <v>138330</v>
      </c>
      <c r="O129" s="83">
        <v>708116</v>
      </c>
      <c r="P129" s="83">
        <v>110055</v>
      </c>
      <c r="R129" s="83">
        <v>0</v>
      </c>
      <c r="S129" s="83">
        <v>0</v>
      </c>
      <c r="U129" s="83">
        <v>4678</v>
      </c>
      <c r="V129" s="83">
        <v>727</v>
      </c>
      <c r="X129" s="87">
        <f t="shared" si="6"/>
        <v>3995358</v>
      </c>
      <c r="Y129" s="87">
        <f t="shared" si="6"/>
        <v>620954</v>
      </c>
      <c r="Z129" s="93">
        <f t="shared" si="7"/>
        <v>3374404</v>
      </c>
      <c r="AB129" s="83">
        <v>727</v>
      </c>
      <c r="AC129" s="83" t="s">
        <v>255</v>
      </c>
      <c r="AD129" s="82">
        <v>560043</v>
      </c>
      <c r="AF129" s="83">
        <v>727</v>
      </c>
      <c r="AG129" s="83" t="s">
        <v>255</v>
      </c>
      <c r="AH129" s="82">
        <v>576166</v>
      </c>
      <c r="AJ129" s="93">
        <f t="shared" si="8"/>
        <v>3358281</v>
      </c>
      <c r="AK129" s="93"/>
      <c r="AL129" s="94">
        <v>84170</v>
      </c>
      <c r="AM129" s="93"/>
      <c r="AN129" s="93"/>
      <c r="AO129" s="93">
        <f t="shared" si="9"/>
        <v>3442451</v>
      </c>
      <c r="AP129" s="93"/>
      <c r="AR129" s="36" t="s">
        <v>254</v>
      </c>
      <c r="AS129" s="37" t="s">
        <v>255</v>
      </c>
      <c r="AT129" s="82">
        <v>955497</v>
      </c>
      <c r="AV129" s="93">
        <f t="shared" si="10"/>
        <v>-2486954</v>
      </c>
      <c r="AX129" s="82">
        <v>3442451</v>
      </c>
      <c r="AY129" s="94">
        <f t="shared" si="11"/>
        <v>0</v>
      </c>
    </row>
    <row r="130" spans="1:51" ht="15.75">
      <c r="A130" s="82">
        <v>728</v>
      </c>
      <c r="B130" s="82" t="s">
        <v>257</v>
      </c>
      <c r="C130" s="83">
        <v>25059</v>
      </c>
      <c r="D130" s="83">
        <v>4447</v>
      </c>
      <c r="F130" s="102">
        <v>191817</v>
      </c>
      <c r="G130" s="102">
        <v>34043</v>
      </c>
      <c r="I130" s="83">
        <v>210318</v>
      </c>
      <c r="J130" s="83">
        <v>37327</v>
      </c>
      <c r="L130" s="83">
        <v>43923</v>
      </c>
      <c r="M130" s="83">
        <v>7795</v>
      </c>
      <c r="O130" s="83">
        <v>25579</v>
      </c>
      <c r="P130" s="83">
        <v>4540</v>
      </c>
      <c r="R130" s="83">
        <v>0</v>
      </c>
      <c r="S130" s="83">
        <v>0</v>
      </c>
      <c r="U130" s="83">
        <v>0</v>
      </c>
      <c r="V130" s="83">
        <v>0</v>
      </c>
      <c r="X130" s="87">
        <f t="shared" si="6"/>
        <v>496696</v>
      </c>
      <c r="Y130" s="87">
        <f t="shared" si="6"/>
        <v>88152</v>
      </c>
      <c r="Z130" s="93">
        <f t="shared" si="7"/>
        <v>408544</v>
      </c>
      <c r="AB130" s="83">
        <v>728</v>
      </c>
      <c r="AC130" s="83" t="s">
        <v>257</v>
      </c>
      <c r="AD130" s="82">
        <v>66242</v>
      </c>
      <c r="AF130" s="83">
        <v>728</v>
      </c>
      <c r="AG130" s="83" t="s">
        <v>257</v>
      </c>
      <c r="AH130" s="82">
        <v>65111</v>
      </c>
      <c r="AJ130" s="93">
        <f t="shared" si="8"/>
        <v>409675</v>
      </c>
      <c r="AK130" s="93"/>
      <c r="AL130" s="94">
        <v>18242</v>
      </c>
      <c r="AM130" s="93"/>
      <c r="AN130" s="93"/>
      <c r="AO130" s="93">
        <f t="shared" si="9"/>
        <v>427917</v>
      </c>
      <c r="AP130" s="93"/>
      <c r="AR130" s="36" t="s">
        <v>256</v>
      </c>
      <c r="AS130" s="37" t="s">
        <v>257</v>
      </c>
      <c r="AT130" s="82">
        <v>427917</v>
      </c>
      <c r="AV130" s="93">
        <f t="shared" si="10"/>
        <v>0</v>
      </c>
      <c r="AX130" s="82">
        <v>427917</v>
      </c>
      <c r="AY130" s="94">
        <f t="shared" si="11"/>
        <v>0</v>
      </c>
    </row>
    <row r="131" spans="1:51" ht="15.75">
      <c r="A131" s="82">
        <v>729</v>
      </c>
      <c r="B131" s="82" t="s">
        <v>259</v>
      </c>
      <c r="C131" s="83">
        <v>460517</v>
      </c>
      <c r="D131" s="83">
        <v>62891</v>
      </c>
      <c r="F131" s="102">
        <v>810012</v>
      </c>
      <c r="G131" s="102">
        <v>110620</v>
      </c>
      <c r="I131" s="83">
        <v>1652047</v>
      </c>
      <c r="J131" s="83">
        <v>225614</v>
      </c>
      <c r="L131" s="83">
        <v>169878</v>
      </c>
      <c r="M131" s="83">
        <v>23200</v>
      </c>
      <c r="O131" s="83">
        <v>82527</v>
      </c>
      <c r="P131" s="83">
        <v>11270</v>
      </c>
      <c r="R131" s="83">
        <v>0</v>
      </c>
      <c r="S131" s="83">
        <v>0</v>
      </c>
      <c r="U131" s="83">
        <v>6081</v>
      </c>
      <c r="V131" s="83">
        <v>830</v>
      </c>
      <c r="X131" s="87">
        <f t="shared" si="6"/>
        <v>3181062</v>
      </c>
      <c r="Y131" s="87">
        <f t="shared" si="6"/>
        <v>434425</v>
      </c>
      <c r="Z131" s="93">
        <f t="shared" si="7"/>
        <v>2746637</v>
      </c>
      <c r="AB131" s="83">
        <v>729</v>
      </c>
      <c r="AC131" s="83" t="s">
        <v>259</v>
      </c>
      <c r="AD131" s="82">
        <v>457329</v>
      </c>
      <c r="AF131" s="83">
        <v>729</v>
      </c>
      <c r="AG131" s="83" t="s">
        <v>259</v>
      </c>
      <c r="AH131" s="82">
        <v>497405</v>
      </c>
      <c r="AJ131" s="93">
        <f t="shared" si="8"/>
        <v>2706561</v>
      </c>
      <c r="AK131" s="93"/>
      <c r="AM131" s="93"/>
      <c r="AN131" s="93"/>
      <c r="AO131" s="93">
        <f t="shared" si="9"/>
        <v>2706561</v>
      </c>
      <c r="AP131" s="93"/>
      <c r="AR131" s="36" t="s">
        <v>258</v>
      </c>
      <c r="AS131" s="37" t="s">
        <v>259</v>
      </c>
      <c r="AT131" s="82">
        <v>2706561</v>
      </c>
      <c r="AV131" s="93">
        <f t="shared" si="10"/>
        <v>0</v>
      </c>
      <c r="AX131" s="82">
        <v>2706561</v>
      </c>
      <c r="AY131" s="94">
        <f t="shared" si="11"/>
        <v>0</v>
      </c>
    </row>
    <row r="132" spans="1:51" ht="15.75">
      <c r="A132" s="82">
        <v>730</v>
      </c>
      <c r="B132" s="82" t="s">
        <v>261</v>
      </c>
      <c r="C132" s="83">
        <v>0</v>
      </c>
      <c r="D132" s="83">
        <v>0</v>
      </c>
      <c r="F132" s="102">
        <v>94106</v>
      </c>
      <c r="G132" s="102">
        <v>30986</v>
      </c>
      <c r="I132" s="83">
        <v>163356</v>
      </c>
      <c r="J132" s="83">
        <v>53788</v>
      </c>
      <c r="L132" s="83">
        <v>45481</v>
      </c>
      <c r="M132" s="83">
        <v>14975</v>
      </c>
      <c r="O132" s="83">
        <v>0</v>
      </c>
      <c r="P132" s="83">
        <v>0</v>
      </c>
      <c r="R132" s="83">
        <v>0</v>
      </c>
      <c r="S132" s="83">
        <v>0</v>
      </c>
      <c r="U132" s="83">
        <v>0</v>
      </c>
      <c r="V132" s="83">
        <v>0</v>
      </c>
      <c r="X132" s="87">
        <f aca="true" t="shared" si="12" ref="X132:Y182">+C132+F132+I132+L132+O132+R132+U132</f>
        <v>302943</v>
      </c>
      <c r="Y132" s="87">
        <f t="shared" si="12"/>
        <v>99749</v>
      </c>
      <c r="Z132" s="93">
        <f aca="true" t="shared" si="13" ref="Z132:Z182">+X132-Y132</f>
        <v>203194</v>
      </c>
      <c r="AB132" s="83">
        <v>730</v>
      </c>
      <c r="AC132" s="83" t="s">
        <v>261</v>
      </c>
      <c r="AD132" s="82">
        <v>32457</v>
      </c>
      <c r="AF132" s="83">
        <v>730</v>
      </c>
      <c r="AG132" s="83" t="s">
        <v>261</v>
      </c>
      <c r="AH132" s="82">
        <v>40187</v>
      </c>
      <c r="AJ132" s="93">
        <f aca="true" t="shared" si="14" ref="AJ132:AJ182">+Z132+AD132-AH132</f>
        <v>195464</v>
      </c>
      <c r="AK132" s="93"/>
      <c r="AL132" s="94">
        <v>18242</v>
      </c>
      <c r="AM132" s="93"/>
      <c r="AN132" s="93"/>
      <c r="AO132" s="93">
        <f aca="true" t="shared" si="15" ref="AO132:AO182">SUM(AJ132:AN132)</f>
        <v>213706</v>
      </c>
      <c r="AP132" s="93"/>
      <c r="AR132" s="36" t="s">
        <v>260</v>
      </c>
      <c r="AS132" s="37" t="s">
        <v>261</v>
      </c>
      <c r="AT132" s="82">
        <v>213706</v>
      </c>
      <c r="AV132" s="93">
        <f aca="true" t="shared" si="16" ref="AV132:AV182">+AT132-AO132</f>
        <v>0</v>
      </c>
      <c r="AX132" s="82">
        <v>213706</v>
      </c>
      <c r="AY132" s="94">
        <f aca="true" t="shared" si="17" ref="AY132:AY182">+AX132-AO132</f>
        <v>0</v>
      </c>
    </row>
    <row r="133" spans="1:51" ht="15.75">
      <c r="A133" s="82">
        <v>731</v>
      </c>
      <c r="B133" s="82" t="s">
        <v>263</v>
      </c>
      <c r="C133" s="83">
        <v>16744</v>
      </c>
      <c r="D133" s="83">
        <v>3712</v>
      </c>
      <c r="F133" s="102">
        <v>30358</v>
      </c>
      <c r="G133" s="102">
        <v>6731</v>
      </c>
      <c r="I133" s="83">
        <v>65878</v>
      </c>
      <c r="J133" s="83">
        <v>14606</v>
      </c>
      <c r="L133" s="83">
        <v>0</v>
      </c>
      <c r="M133" s="83">
        <v>0</v>
      </c>
      <c r="O133" s="83">
        <v>34183</v>
      </c>
      <c r="P133" s="83">
        <v>7579</v>
      </c>
      <c r="R133" s="83">
        <v>0</v>
      </c>
      <c r="S133" s="83">
        <v>0</v>
      </c>
      <c r="U133" s="83">
        <v>0</v>
      </c>
      <c r="V133" s="83">
        <v>0</v>
      </c>
      <c r="X133" s="87">
        <f t="shared" si="12"/>
        <v>147163</v>
      </c>
      <c r="Y133" s="87">
        <f t="shared" si="12"/>
        <v>32628</v>
      </c>
      <c r="Z133" s="93">
        <f t="shared" si="13"/>
        <v>114535</v>
      </c>
      <c r="AB133" s="83">
        <v>731</v>
      </c>
      <c r="AC133" s="83" t="s">
        <v>263</v>
      </c>
      <c r="AD133" s="82">
        <v>17401</v>
      </c>
      <c r="AF133" s="83">
        <v>731</v>
      </c>
      <c r="AG133" s="83" t="s">
        <v>263</v>
      </c>
      <c r="AH133" s="82">
        <v>36082</v>
      </c>
      <c r="AJ133" s="93">
        <f t="shared" si="14"/>
        <v>95854</v>
      </c>
      <c r="AK133" s="93"/>
      <c r="AL133" s="94">
        <v>2606</v>
      </c>
      <c r="AM133" s="93"/>
      <c r="AN133" s="93"/>
      <c r="AO133" s="93">
        <f t="shared" si="15"/>
        <v>98460</v>
      </c>
      <c r="AP133" s="93"/>
      <c r="AR133" s="36" t="s">
        <v>262</v>
      </c>
      <c r="AS133" s="37" t="s">
        <v>263</v>
      </c>
      <c r="AT133" s="82">
        <v>107845.5</v>
      </c>
      <c r="AV133" s="93">
        <f t="shared" si="16"/>
        <v>9385.5</v>
      </c>
      <c r="AX133" s="82">
        <v>98460</v>
      </c>
      <c r="AY133" s="94">
        <f t="shared" si="17"/>
        <v>0</v>
      </c>
    </row>
    <row r="134" spans="1:51" ht="15.75">
      <c r="A134" s="82">
        <v>732</v>
      </c>
      <c r="B134" s="82" t="s">
        <v>265</v>
      </c>
      <c r="C134" s="83">
        <v>140110</v>
      </c>
      <c r="D134" s="83">
        <v>13742</v>
      </c>
      <c r="F134" s="102">
        <v>129465</v>
      </c>
      <c r="G134" s="102">
        <v>12698</v>
      </c>
      <c r="I134" s="83">
        <v>1050357</v>
      </c>
      <c r="J134" s="83">
        <v>103020</v>
      </c>
      <c r="L134" s="83">
        <v>433324</v>
      </c>
      <c r="M134" s="83">
        <v>42501</v>
      </c>
      <c r="O134" s="83">
        <v>126228</v>
      </c>
      <c r="P134" s="83">
        <v>12381</v>
      </c>
      <c r="R134" s="83">
        <v>0</v>
      </c>
      <c r="S134" s="83">
        <v>0</v>
      </c>
      <c r="U134" s="83">
        <v>1403</v>
      </c>
      <c r="V134" s="83">
        <v>138</v>
      </c>
      <c r="X134" s="87">
        <f t="shared" si="12"/>
        <v>1880887</v>
      </c>
      <c r="Y134" s="87">
        <f t="shared" si="12"/>
        <v>184480</v>
      </c>
      <c r="Z134" s="93">
        <f t="shared" si="13"/>
        <v>1696407</v>
      </c>
      <c r="AB134" s="83">
        <v>732</v>
      </c>
      <c r="AC134" s="83" t="s">
        <v>265</v>
      </c>
      <c r="AD134" s="82">
        <v>282326</v>
      </c>
      <c r="AF134" s="83">
        <v>732</v>
      </c>
      <c r="AG134" s="83" t="s">
        <v>265</v>
      </c>
      <c r="AH134" s="82">
        <v>320282</v>
      </c>
      <c r="AJ134" s="93">
        <f t="shared" si="14"/>
        <v>1658451</v>
      </c>
      <c r="AK134" s="93"/>
      <c r="AL134" s="94">
        <v>85996</v>
      </c>
      <c r="AM134" s="93"/>
      <c r="AN134" s="93"/>
      <c r="AO134" s="93">
        <f t="shared" si="15"/>
        <v>1744447</v>
      </c>
      <c r="AP134" s="93"/>
      <c r="AR134" s="36" t="s">
        <v>264</v>
      </c>
      <c r="AS134" s="37" t="s">
        <v>265</v>
      </c>
      <c r="AT134" s="82">
        <v>1767593.45</v>
      </c>
      <c r="AV134" s="93">
        <f t="shared" si="16"/>
        <v>23146.449999999953</v>
      </c>
      <c r="AX134" s="82">
        <v>1744447</v>
      </c>
      <c r="AY134" s="94">
        <f t="shared" si="17"/>
        <v>0</v>
      </c>
    </row>
    <row r="135" spans="1:51" ht="15.75">
      <c r="A135" s="82">
        <v>733</v>
      </c>
      <c r="B135" s="82" t="s">
        <v>267</v>
      </c>
      <c r="C135" s="83">
        <v>0</v>
      </c>
      <c r="D135" s="83">
        <v>0</v>
      </c>
      <c r="F135" s="102">
        <v>139176</v>
      </c>
      <c r="G135" s="102">
        <v>14526</v>
      </c>
      <c r="I135" s="83">
        <v>893160</v>
      </c>
      <c r="J135" s="83">
        <v>93218</v>
      </c>
      <c r="L135" s="83">
        <v>64884</v>
      </c>
      <c r="M135" s="83">
        <v>6772</v>
      </c>
      <c r="O135" s="83">
        <v>16802</v>
      </c>
      <c r="P135" s="83">
        <v>1754</v>
      </c>
      <c r="R135" s="83">
        <v>0</v>
      </c>
      <c r="S135" s="83">
        <v>0</v>
      </c>
      <c r="U135" s="83">
        <v>0</v>
      </c>
      <c r="V135" s="83">
        <v>0</v>
      </c>
      <c r="X135" s="87">
        <f t="shared" si="12"/>
        <v>1114022</v>
      </c>
      <c r="Y135" s="87">
        <f t="shared" si="12"/>
        <v>116270</v>
      </c>
      <c r="Z135" s="93">
        <f t="shared" si="13"/>
        <v>997752</v>
      </c>
      <c r="AB135" s="83">
        <v>733</v>
      </c>
      <c r="AC135" s="83" t="s">
        <v>267</v>
      </c>
      <c r="AD135" s="82">
        <v>166298</v>
      </c>
      <c r="AF135" s="83">
        <v>733</v>
      </c>
      <c r="AG135" s="83" t="s">
        <v>267</v>
      </c>
      <c r="AH135" s="82">
        <v>175079</v>
      </c>
      <c r="AJ135" s="93">
        <f t="shared" si="14"/>
        <v>988971</v>
      </c>
      <c r="AK135" s="93"/>
      <c r="AM135" s="93"/>
      <c r="AN135" s="93"/>
      <c r="AO135" s="93">
        <f t="shared" si="15"/>
        <v>988971</v>
      </c>
      <c r="AP135" s="93"/>
      <c r="AR135" s="36" t="s">
        <v>266</v>
      </c>
      <c r="AS135" s="37" t="s">
        <v>267</v>
      </c>
      <c r="AT135" s="82">
        <v>988971</v>
      </c>
      <c r="AV135" s="93">
        <f t="shared" si="16"/>
        <v>0</v>
      </c>
      <c r="AX135" s="82">
        <v>988971</v>
      </c>
      <c r="AY135" s="94">
        <f t="shared" si="17"/>
        <v>0</v>
      </c>
    </row>
    <row r="136" spans="1:51" ht="15.75">
      <c r="A136" s="82">
        <v>734</v>
      </c>
      <c r="B136" s="82" t="s">
        <v>269</v>
      </c>
      <c r="C136" s="83">
        <v>113574</v>
      </c>
      <c r="D136" s="83">
        <v>15970</v>
      </c>
      <c r="F136" s="102">
        <v>293998</v>
      </c>
      <c r="G136" s="102">
        <v>41339</v>
      </c>
      <c r="I136" s="83">
        <v>701852</v>
      </c>
      <c r="J136" s="83">
        <v>98687</v>
      </c>
      <c r="L136" s="83">
        <v>213228</v>
      </c>
      <c r="M136" s="83">
        <v>29982</v>
      </c>
      <c r="O136" s="83">
        <v>273434</v>
      </c>
      <c r="P136" s="83">
        <v>38448</v>
      </c>
      <c r="R136" s="83">
        <v>0</v>
      </c>
      <c r="S136" s="83">
        <v>0</v>
      </c>
      <c r="U136" s="83">
        <v>0</v>
      </c>
      <c r="V136" s="83">
        <v>0</v>
      </c>
      <c r="X136" s="87">
        <f t="shared" si="12"/>
        <v>1596086</v>
      </c>
      <c r="Y136" s="87">
        <f t="shared" si="12"/>
        <v>224426</v>
      </c>
      <c r="Z136" s="93">
        <f t="shared" si="13"/>
        <v>1371660</v>
      </c>
      <c r="AB136" s="83">
        <v>734</v>
      </c>
      <c r="AC136" s="83" t="s">
        <v>269</v>
      </c>
      <c r="AD136" s="82">
        <v>227055</v>
      </c>
      <c r="AF136" s="83">
        <v>734</v>
      </c>
      <c r="AG136" s="83" t="s">
        <v>269</v>
      </c>
      <c r="AH136" s="82">
        <v>240255</v>
      </c>
      <c r="AJ136" s="93">
        <f t="shared" si="14"/>
        <v>1358460</v>
      </c>
      <c r="AK136" s="93"/>
      <c r="AL136" s="94">
        <v>32588</v>
      </c>
      <c r="AM136" s="93"/>
      <c r="AN136" s="93"/>
      <c r="AO136" s="93">
        <f t="shared" si="15"/>
        <v>1391048</v>
      </c>
      <c r="AP136" s="93"/>
      <c r="AR136" s="36" t="s">
        <v>268</v>
      </c>
      <c r="AS136" s="37" t="s">
        <v>269</v>
      </c>
      <c r="AT136" s="82">
        <v>1391048</v>
      </c>
      <c r="AV136" s="93">
        <f t="shared" si="16"/>
        <v>0</v>
      </c>
      <c r="AX136" s="82">
        <v>1391048</v>
      </c>
      <c r="AY136" s="94">
        <f t="shared" si="17"/>
        <v>0</v>
      </c>
    </row>
    <row r="137" spans="1:51" ht="15.75">
      <c r="A137" s="82">
        <v>735</v>
      </c>
      <c r="B137" s="82" t="s">
        <v>271</v>
      </c>
      <c r="C137" s="83">
        <v>8603</v>
      </c>
      <c r="D137" s="83">
        <v>1168</v>
      </c>
      <c r="F137" s="102">
        <v>228842</v>
      </c>
      <c r="G137" s="102">
        <v>31062</v>
      </c>
      <c r="I137" s="83">
        <v>419816</v>
      </c>
      <c r="J137" s="83">
        <v>56985</v>
      </c>
      <c r="L137" s="83">
        <v>45246</v>
      </c>
      <c r="M137" s="83">
        <v>6142</v>
      </c>
      <c r="O137" s="83">
        <v>8776</v>
      </c>
      <c r="P137" s="83">
        <v>1191</v>
      </c>
      <c r="R137" s="83">
        <v>0</v>
      </c>
      <c r="S137" s="83">
        <v>0</v>
      </c>
      <c r="U137" s="83">
        <v>0</v>
      </c>
      <c r="V137" s="83">
        <v>0</v>
      </c>
      <c r="X137" s="87">
        <f t="shared" si="12"/>
        <v>711283</v>
      </c>
      <c r="Y137" s="87">
        <f t="shared" si="12"/>
        <v>96548</v>
      </c>
      <c r="Z137" s="93">
        <f t="shared" si="13"/>
        <v>614735</v>
      </c>
      <c r="AB137" s="83">
        <v>735</v>
      </c>
      <c r="AC137" s="83" t="s">
        <v>271</v>
      </c>
      <c r="AD137" s="82">
        <v>102194</v>
      </c>
      <c r="AF137" s="83">
        <v>735</v>
      </c>
      <c r="AG137" s="83" t="s">
        <v>271</v>
      </c>
      <c r="AH137" s="82">
        <v>144816</v>
      </c>
      <c r="AJ137" s="93">
        <f t="shared" si="14"/>
        <v>572113</v>
      </c>
      <c r="AK137" s="93"/>
      <c r="AL137" s="94">
        <v>89052</v>
      </c>
      <c r="AM137" s="93"/>
      <c r="AN137" s="93"/>
      <c r="AO137" s="93">
        <f t="shared" si="15"/>
        <v>661165</v>
      </c>
      <c r="AP137" s="93"/>
      <c r="AR137" s="36" t="s">
        <v>270</v>
      </c>
      <c r="AS137" s="37" t="s">
        <v>271</v>
      </c>
      <c r="AT137" s="82">
        <v>661165</v>
      </c>
      <c r="AV137" s="93">
        <f t="shared" si="16"/>
        <v>0</v>
      </c>
      <c r="AX137" s="82">
        <v>661165</v>
      </c>
      <c r="AY137" s="94">
        <f t="shared" si="17"/>
        <v>0</v>
      </c>
    </row>
    <row r="138" spans="1:51" ht="15.75">
      <c r="A138" s="82">
        <v>736</v>
      </c>
      <c r="B138" s="82" t="s">
        <v>273</v>
      </c>
      <c r="C138" s="83">
        <v>889970</v>
      </c>
      <c r="D138" s="83">
        <v>114055</v>
      </c>
      <c r="F138" s="102">
        <v>652500</v>
      </c>
      <c r="G138" s="102">
        <v>83622</v>
      </c>
      <c r="I138" s="83">
        <v>2599101</v>
      </c>
      <c r="J138" s="83">
        <v>333090</v>
      </c>
      <c r="L138" s="83">
        <v>313223</v>
      </c>
      <c r="M138" s="83">
        <v>40141</v>
      </c>
      <c r="O138" s="83">
        <v>105555</v>
      </c>
      <c r="P138" s="83">
        <v>13528</v>
      </c>
      <c r="R138" s="83">
        <v>0</v>
      </c>
      <c r="S138" s="83">
        <v>0</v>
      </c>
      <c r="U138" s="83">
        <v>24791</v>
      </c>
      <c r="V138" s="83">
        <v>3177</v>
      </c>
      <c r="X138" s="87">
        <f t="shared" si="12"/>
        <v>4585140</v>
      </c>
      <c r="Y138" s="87">
        <f t="shared" si="12"/>
        <v>587613</v>
      </c>
      <c r="Z138" s="93">
        <f t="shared" si="13"/>
        <v>3997527</v>
      </c>
      <c r="AB138" s="83">
        <v>736</v>
      </c>
      <c r="AC138" s="83" t="s">
        <v>273</v>
      </c>
      <c r="AD138" s="82">
        <v>662900</v>
      </c>
      <c r="AF138" s="83">
        <v>736</v>
      </c>
      <c r="AG138" s="83" t="s">
        <v>273</v>
      </c>
      <c r="AH138" s="82">
        <v>697286</v>
      </c>
      <c r="AJ138" s="93">
        <f t="shared" si="14"/>
        <v>3963141</v>
      </c>
      <c r="AK138" s="93"/>
      <c r="AL138" s="94">
        <v>122221</v>
      </c>
      <c r="AM138" s="93"/>
      <c r="AN138" s="94">
        <v>74891.28</v>
      </c>
      <c r="AO138" s="93">
        <f t="shared" si="15"/>
        <v>4160253.28</v>
      </c>
      <c r="AP138" s="93"/>
      <c r="AR138" s="36" t="s">
        <v>272</v>
      </c>
      <c r="AS138" s="37" t="s">
        <v>273</v>
      </c>
      <c r="AT138" s="82">
        <v>4160253.2800000003</v>
      </c>
      <c r="AV138" s="93">
        <f t="shared" si="16"/>
        <v>0</v>
      </c>
      <c r="AX138" s="82">
        <v>4160253.28</v>
      </c>
      <c r="AY138" s="94">
        <f t="shared" si="17"/>
        <v>0</v>
      </c>
    </row>
    <row r="139" spans="1:51" ht="15.75">
      <c r="A139" s="82">
        <v>737</v>
      </c>
      <c r="B139" s="82" t="s">
        <v>275</v>
      </c>
      <c r="C139" s="83">
        <v>48373</v>
      </c>
      <c r="D139" s="83">
        <v>6594</v>
      </c>
      <c r="F139" s="102">
        <v>642726</v>
      </c>
      <c r="G139" s="102">
        <v>87614</v>
      </c>
      <c r="I139" s="83">
        <v>2396695</v>
      </c>
      <c r="J139" s="83">
        <v>326708</v>
      </c>
      <c r="L139" s="83">
        <v>550932</v>
      </c>
      <c r="M139" s="83">
        <v>75101</v>
      </c>
      <c r="O139" s="83">
        <v>329428</v>
      </c>
      <c r="P139" s="83">
        <v>44906</v>
      </c>
      <c r="R139" s="83">
        <v>17283</v>
      </c>
      <c r="S139" s="83">
        <v>2356</v>
      </c>
      <c r="U139" s="83">
        <v>8420</v>
      </c>
      <c r="V139" s="83">
        <v>1148</v>
      </c>
      <c r="X139" s="87">
        <f t="shared" si="12"/>
        <v>3993857</v>
      </c>
      <c r="Y139" s="87">
        <f t="shared" si="12"/>
        <v>544427</v>
      </c>
      <c r="Z139" s="93">
        <f t="shared" si="13"/>
        <v>3449430</v>
      </c>
      <c r="AB139" s="83">
        <v>737</v>
      </c>
      <c r="AC139" s="83" t="s">
        <v>275</v>
      </c>
      <c r="AD139" s="82">
        <v>571499</v>
      </c>
      <c r="AF139" s="83">
        <v>737</v>
      </c>
      <c r="AG139" s="83" t="s">
        <v>275</v>
      </c>
      <c r="AH139" s="82">
        <v>554612</v>
      </c>
      <c r="AJ139" s="93">
        <f t="shared" si="14"/>
        <v>3466317</v>
      </c>
      <c r="AK139" s="93"/>
      <c r="AL139" s="94">
        <v>104238</v>
      </c>
      <c r="AM139" s="93"/>
      <c r="AN139" s="93"/>
      <c r="AO139" s="93">
        <f t="shared" si="15"/>
        <v>3570555</v>
      </c>
      <c r="AP139" s="93"/>
      <c r="AR139" s="36" t="s">
        <v>274</v>
      </c>
      <c r="AS139" s="37" t="s">
        <v>275</v>
      </c>
      <c r="AT139" s="82">
        <v>3570555</v>
      </c>
      <c r="AV139" s="93">
        <f t="shared" si="16"/>
        <v>0</v>
      </c>
      <c r="AX139" s="82">
        <v>3570555</v>
      </c>
      <c r="AY139" s="94">
        <f t="shared" si="17"/>
        <v>0</v>
      </c>
    </row>
    <row r="140" spans="1:51" ht="15.75">
      <c r="A140" s="82">
        <v>738</v>
      </c>
      <c r="B140" s="82" t="s">
        <v>277</v>
      </c>
      <c r="C140" s="83">
        <v>130358</v>
      </c>
      <c r="D140" s="83">
        <v>12228</v>
      </c>
      <c r="F140" s="102">
        <v>393718</v>
      </c>
      <c r="G140" s="102">
        <v>36931</v>
      </c>
      <c r="I140" s="83">
        <v>1115063</v>
      </c>
      <c r="J140" s="83">
        <v>104593</v>
      </c>
      <c r="L140" s="83">
        <v>278404</v>
      </c>
      <c r="M140" s="83">
        <v>26114</v>
      </c>
      <c r="O140" s="83">
        <v>249626</v>
      </c>
      <c r="P140" s="83">
        <v>23415</v>
      </c>
      <c r="R140" s="83">
        <v>8420</v>
      </c>
      <c r="S140" s="83">
        <v>790</v>
      </c>
      <c r="U140" s="83">
        <v>2807</v>
      </c>
      <c r="V140" s="83">
        <v>263</v>
      </c>
      <c r="X140" s="87">
        <f t="shared" si="12"/>
        <v>2178396</v>
      </c>
      <c r="Y140" s="87">
        <f t="shared" si="12"/>
        <v>204334</v>
      </c>
      <c r="Z140" s="93">
        <f t="shared" si="13"/>
        <v>1974062</v>
      </c>
      <c r="AB140" s="83">
        <v>738</v>
      </c>
      <c r="AC140" s="83" t="s">
        <v>277</v>
      </c>
      <c r="AD140" s="82">
        <v>327038</v>
      </c>
      <c r="AF140" s="83">
        <v>738</v>
      </c>
      <c r="AG140" s="83" t="s">
        <v>277</v>
      </c>
      <c r="AH140" s="82">
        <v>337893</v>
      </c>
      <c r="AJ140" s="93">
        <f t="shared" si="14"/>
        <v>1963207</v>
      </c>
      <c r="AK140" s="93">
        <v>24557</v>
      </c>
      <c r="AL140" s="94">
        <v>96847</v>
      </c>
      <c r="AM140" s="93"/>
      <c r="AN140" s="93"/>
      <c r="AO140" s="93">
        <f t="shared" si="15"/>
        <v>2084611</v>
      </c>
      <c r="AP140" s="93"/>
      <c r="AR140" s="36" t="s">
        <v>276</v>
      </c>
      <c r="AS140" s="37" t="s">
        <v>277</v>
      </c>
      <c r="AT140" s="82">
        <v>2084270.37</v>
      </c>
      <c r="AV140" s="93">
        <f t="shared" si="16"/>
        <v>-340.62999999988824</v>
      </c>
      <c r="AX140" s="82">
        <v>2060054</v>
      </c>
      <c r="AY140" s="94">
        <f t="shared" si="17"/>
        <v>-24557</v>
      </c>
    </row>
    <row r="141" spans="1:51" ht="15.75">
      <c r="A141" s="82">
        <v>739</v>
      </c>
      <c r="B141" s="82" t="s">
        <v>279</v>
      </c>
      <c r="C141" s="83">
        <v>43821</v>
      </c>
      <c r="D141" s="83">
        <v>23723</v>
      </c>
      <c r="F141" s="102">
        <v>42404</v>
      </c>
      <c r="G141" s="102">
        <v>22956</v>
      </c>
      <c r="I141" s="83">
        <v>455427</v>
      </c>
      <c r="J141" s="83">
        <v>246547</v>
      </c>
      <c r="L141" s="83">
        <v>115264</v>
      </c>
      <c r="M141" s="83">
        <v>62399</v>
      </c>
      <c r="O141" s="83">
        <v>384314</v>
      </c>
      <c r="P141" s="83">
        <v>208050</v>
      </c>
      <c r="R141" s="83">
        <v>1962</v>
      </c>
      <c r="S141" s="83">
        <v>1062</v>
      </c>
      <c r="U141" s="83">
        <v>7484</v>
      </c>
      <c r="V141" s="83">
        <v>4051</v>
      </c>
      <c r="X141" s="87">
        <f t="shared" si="12"/>
        <v>1050676</v>
      </c>
      <c r="Y141" s="87">
        <f t="shared" si="12"/>
        <v>568788</v>
      </c>
      <c r="Z141" s="93">
        <f t="shared" si="13"/>
        <v>481888</v>
      </c>
      <c r="AB141" s="83">
        <v>739</v>
      </c>
      <c r="AC141" s="83" t="s">
        <v>279</v>
      </c>
      <c r="AD141" s="82">
        <v>72707</v>
      </c>
      <c r="AF141" s="83">
        <v>739</v>
      </c>
      <c r="AG141" s="83" t="s">
        <v>279</v>
      </c>
      <c r="AH141" s="82">
        <v>86840</v>
      </c>
      <c r="AJ141" s="93">
        <f t="shared" si="14"/>
        <v>467755</v>
      </c>
      <c r="AK141" s="93"/>
      <c r="AL141" s="94">
        <v>18242</v>
      </c>
      <c r="AM141" s="93"/>
      <c r="AN141" s="93"/>
      <c r="AO141" s="93">
        <f t="shared" si="15"/>
        <v>485997</v>
      </c>
      <c r="AP141" s="93"/>
      <c r="AR141" s="36" t="s">
        <v>278</v>
      </c>
      <c r="AS141" s="37" t="s">
        <v>279</v>
      </c>
      <c r="AT141" s="82">
        <v>485997</v>
      </c>
      <c r="AV141" s="93">
        <f t="shared" si="16"/>
        <v>0</v>
      </c>
      <c r="AX141" s="82">
        <v>485997</v>
      </c>
      <c r="AY141" s="94">
        <f t="shared" si="17"/>
        <v>0</v>
      </c>
    </row>
    <row r="142" spans="1:51" ht="15.75">
      <c r="A142" s="82">
        <v>740</v>
      </c>
      <c r="B142" s="82" t="s">
        <v>281</v>
      </c>
      <c r="C142" s="83">
        <v>32603</v>
      </c>
      <c r="D142" s="83">
        <v>2915</v>
      </c>
      <c r="F142" s="102">
        <v>137858</v>
      </c>
      <c r="G142" s="102">
        <v>12324</v>
      </c>
      <c r="I142" s="83">
        <v>346198</v>
      </c>
      <c r="J142" s="83">
        <v>30949</v>
      </c>
      <c r="L142" s="83">
        <v>107123</v>
      </c>
      <c r="M142" s="83">
        <v>9577</v>
      </c>
      <c r="O142" s="83">
        <v>8324</v>
      </c>
      <c r="P142" s="83">
        <v>744</v>
      </c>
      <c r="R142" s="83">
        <v>0</v>
      </c>
      <c r="S142" s="83">
        <v>0</v>
      </c>
      <c r="U142" s="83">
        <v>1403</v>
      </c>
      <c r="V142" s="83">
        <v>125</v>
      </c>
      <c r="X142" s="87">
        <f t="shared" si="12"/>
        <v>633509</v>
      </c>
      <c r="Y142" s="87">
        <f t="shared" si="12"/>
        <v>56634</v>
      </c>
      <c r="Z142" s="93">
        <f t="shared" si="13"/>
        <v>576875</v>
      </c>
      <c r="AB142" s="83">
        <v>740</v>
      </c>
      <c r="AC142" s="83" t="s">
        <v>281</v>
      </c>
      <c r="AD142" s="82">
        <v>95943</v>
      </c>
      <c r="AF142" s="83">
        <v>740</v>
      </c>
      <c r="AG142" s="83" t="s">
        <v>281</v>
      </c>
      <c r="AH142" s="82">
        <v>107106</v>
      </c>
      <c r="AJ142" s="93">
        <f t="shared" si="14"/>
        <v>565712</v>
      </c>
      <c r="AK142" s="93"/>
      <c r="AL142" s="94">
        <v>73927.92</v>
      </c>
      <c r="AM142" s="93"/>
      <c r="AN142" s="93"/>
      <c r="AO142" s="93">
        <f t="shared" si="15"/>
        <v>639639.92</v>
      </c>
      <c r="AP142" s="93"/>
      <c r="AR142" s="36" t="s">
        <v>280</v>
      </c>
      <c r="AS142" s="37" t="s">
        <v>281</v>
      </c>
      <c r="AT142" s="82">
        <v>639897</v>
      </c>
      <c r="AV142" s="93">
        <f t="shared" si="16"/>
        <v>257.0799999999581</v>
      </c>
      <c r="AX142" s="82">
        <v>639639.92</v>
      </c>
      <c r="AY142" s="94">
        <f t="shared" si="17"/>
        <v>0</v>
      </c>
    </row>
    <row r="143" spans="1:51" ht="15.75">
      <c r="A143" s="82">
        <v>741</v>
      </c>
      <c r="B143" s="82" t="s">
        <v>283</v>
      </c>
      <c r="C143" s="83">
        <v>249777</v>
      </c>
      <c r="D143" s="83">
        <v>36299</v>
      </c>
      <c r="F143" s="102">
        <v>513179</v>
      </c>
      <c r="G143" s="102">
        <v>74579</v>
      </c>
      <c r="I143" s="83">
        <v>2882360</v>
      </c>
      <c r="J143" s="83">
        <v>418885</v>
      </c>
      <c r="L143" s="83">
        <v>1203928</v>
      </c>
      <c r="M143" s="83">
        <v>174963</v>
      </c>
      <c r="O143" s="83">
        <v>314477</v>
      </c>
      <c r="P143" s="83">
        <v>45702</v>
      </c>
      <c r="R143" s="83">
        <v>1569</v>
      </c>
      <c r="S143" s="83">
        <v>228</v>
      </c>
      <c r="U143" s="83">
        <v>7484</v>
      </c>
      <c r="V143" s="83">
        <v>1088</v>
      </c>
      <c r="X143" s="87">
        <f t="shared" si="12"/>
        <v>5172774</v>
      </c>
      <c r="Y143" s="87">
        <f t="shared" si="12"/>
        <v>751744</v>
      </c>
      <c r="Z143" s="93">
        <f t="shared" si="13"/>
        <v>4421030</v>
      </c>
      <c r="AB143" s="83">
        <v>741</v>
      </c>
      <c r="AC143" s="83" t="s">
        <v>283</v>
      </c>
      <c r="AD143" s="82">
        <v>735276</v>
      </c>
      <c r="AF143" s="83">
        <v>741</v>
      </c>
      <c r="AG143" s="83" t="s">
        <v>283</v>
      </c>
      <c r="AH143" s="82">
        <v>724913</v>
      </c>
      <c r="AJ143" s="93">
        <f t="shared" si="14"/>
        <v>4431393</v>
      </c>
      <c r="AK143" s="93"/>
      <c r="AL143" s="94">
        <v>191447.35</v>
      </c>
      <c r="AM143" s="93"/>
      <c r="AN143" s="93"/>
      <c r="AO143" s="93">
        <f t="shared" si="15"/>
        <v>4622840.35</v>
      </c>
      <c r="AP143" s="93"/>
      <c r="AR143" s="36" t="s">
        <v>282</v>
      </c>
      <c r="AS143" s="37" t="s">
        <v>283</v>
      </c>
      <c r="AT143" s="82">
        <v>4569050.35</v>
      </c>
      <c r="AV143" s="93">
        <f t="shared" si="16"/>
        <v>-53790</v>
      </c>
      <c r="AX143" s="82">
        <v>4622840.35</v>
      </c>
      <c r="AY143" s="94">
        <f t="shared" si="17"/>
        <v>0</v>
      </c>
    </row>
    <row r="144" spans="1:51" ht="15.75">
      <c r="A144" s="82">
        <v>742</v>
      </c>
      <c r="B144" s="82" t="s">
        <v>285</v>
      </c>
      <c r="C144" s="83">
        <v>208950</v>
      </c>
      <c r="D144" s="83">
        <v>22802</v>
      </c>
      <c r="F144" s="102">
        <v>333359</v>
      </c>
      <c r="G144" s="102">
        <v>36379</v>
      </c>
      <c r="I144" s="83">
        <v>381433</v>
      </c>
      <c r="J144" s="83">
        <v>41625</v>
      </c>
      <c r="L144" s="83">
        <v>21975</v>
      </c>
      <c r="M144" s="83">
        <v>2398</v>
      </c>
      <c r="O144" s="83">
        <v>170630</v>
      </c>
      <c r="P144" s="83">
        <v>18621</v>
      </c>
      <c r="R144" s="83">
        <v>0</v>
      </c>
      <c r="S144" s="83">
        <v>0</v>
      </c>
      <c r="U144" s="83">
        <v>7484</v>
      </c>
      <c r="V144" s="83">
        <v>817</v>
      </c>
      <c r="X144" s="87">
        <f t="shared" si="12"/>
        <v>1123831</v>
      </c>
      <c r="Y144" s="87">
        <f t="shared" si="12"/>
        <v>122642</v>
      </c>
      <c r="Z144" s="93">
        <f t="shared" si="13"/>
        <v>1001189</v>
      </c>
      <c r="AB144" s="83">
        <v>742</v>
      </c>
      <c r="AC144" s="83" t="s">
        <v>285</v>
      </c>
      <c r="AD144" s="82">
        <v>164666</v>
      </c>
      <c r="AF144" s="83">
        <v>742</v>
      </c>
      <c r="AG144" s="83" t="s">
        <v>285</v>
      </c>
      <c r="AH144" s="82">
        <v>186776</v>
      </c>
      <c r="AJ144" s="93">
        <f t="shared" si="14"/>
        <v>979079</v>
      </c>
      <c r="AK144" s="93"/>
      <c r="AL144" s="94">
        <v>45618</v>
      </c>
      <c r="AM144" s="93"/>
      <c r="AN144" s="93"/>
      <c r="AO144" s="93">
        <f t="shared" si="15"/>
        <v>1024697</v>
      </c>
      <c r="AP144" s="93"/>
      <c r="AR144" s="36" t="s">
        <v>284</v>
      </c>
      <c r="AS144" s="37" t="s">
        <v>285</v>
      </c>
      <c r="AT144" s="82">
        <v>1024697</v>
      </c>
      <c r="AV144" s="93">
        <f t="shared" si="16"/>
        <v>0</v>
      </c>
      <c r="AX144" s="82">
        <v>1024697</v>
      </c>
      <c r="AY144" s="94">
        <f t="shared" si="17"/>
        <v>0</v>
      </c>
    </row>
    <row r="145" spans="1:51" ht="15.75">
      <c r="A145" s="82">
        <v>743</v>
      </c>
      <c r="B145" s="82" t="s">
        <v>287</v>
      </c>
      <c r="C145" s="83">
        <v>63668</v>
      </c>
      <c r="D145" s="83">
        <v>12419</v>
      </c>
      <c r="F145" s="102">
        <v>96107</v>
      </c>
      <c r="G145" s="102">
        <v>18747</v>
      </c>
      <c r="I145" s="83">
        <v>337911</v>
      </c>
      <c r="J145" s="83">
        <v>65914</v>
      </c>
      <c r="L145" s="83">
        <v>146398</v>
      </c>
      <c r="M145" s="83">
        <v>28557</v>
      </c>
      <c r="O145" s="83">
        <v>130109</v>
      </c>
      <c r="P145" s="83">
        <v>25380</v>
      </c>
      <c r="R145" s="83">
        <v>392</v>
      </c>
      <c r="S145" s="83">
        <v>76</v>
      </c>
      <c r="U145" s="83">
        <v>936</v>
      </c>
      <c r="V145" s="83">
        <v>183</v>
      </c>
      <c r="X145" s="87">
        <f t="shared" si="12"/>
        <v>775521</v>
      </c>
      <c r="Y145" s="87">
        <f t="shared" si="12"/>
        <v>151276</v>
      </c>
      <c r="Z145" s="93">
        <f t="shared" si="13"/>
        <v>624245</v>
      </c>
      <c r="AB145" s="83">
        <v>743</v>
      </c>
      <c r="AC145" s="83" t="s">
        <v>287</v>
      </c>
      <c r="AD145" s="82">
        <v>101633</v>
      </c>
      <c r="AF145" s="83">
        <v>743</v>
      </c>
      <c r="AG145" s="83" t="s">
        <v>287</v>
      </c>
      <c r="AH145" s="82">
        <v>69441</v>
      </c>
      <c r="AJ145" s="93">
        <f t="shared" si="14"/>
        <v>656437</v>
      </c>
      <c r="AK145" s="93"/>
      <c r="AL145" s="94">
        <v>24365.32</v>
      </c>
      <c r="AM145" s="94">
        <v>19978</v>
      </c>
      <c r="AN145" s="93"/>
      <c r="AO145" s="93">
        <f t="shared" si="15"/>
        <v>700780.32</v>
      </c>
      <c r="AP145" s="93"/>
      <c r="AR145" s="36" t="s">
        <v>286</v>
      </c>
      <c r="AS145" s="37" t="s">
        <v>287</v>
      </c>
      <c r="AT145" s="82">
        <v>700780.3200000001</v>
      </c>
      <c r="AV145" s="93">
        <f t="shared" si="16"/>
        <v>0</v>
      </c>
      <c r="AX145" s="82">
        <v>700780.32</v>
      </c>
      <c r="AY145" s="94">
        <f t="shared" si="17"/>
        <v>0</v>
      </c>
    </row>
    <row r="146" spans="1:51" ht="15.75">
      <c r="A146" s="82">
        <v>744</v>
      </c>
      <c r="B146" s="82" t="s">
        <v>289</v>
      </c>
      <c r="C146" s="83">
        <v>435011</v>
      </c>
      <c r="D146" s="83">
        <v>151637</v>
      </c>
      <c r="F146" s="102">
        <v>123753</v>
      </c>
      <c r="G146" s="102">
        <v>43138</v>
      </c>
      <c r="I146" s="83">
        <v>1718618</v>
      </c>
      <c r="J146" s="83">
        <v>599079</v>
      </c>
      <c r="L146" s="83">
        <v>493469</v>
      </c>
      <c r="M146" s="83">
        <v>172014</v>
      </c>
      <c r="O146" s="83">
        <v>113140</v>
      </c>
      <c r="P146" s="83">
        <v>39439</v>
      </c>
      <c r="R146" s="83">
        <v>0</v>
      </c>
      <c r="S146" s="83">
        <v>0</v>
      </c>
      <c r="U146" s="83">
        <v>9355</v>
      </c>
      <c r="V146" s="83">
        <v>3261</v>
      </c>
      <c r="X146" s="87">
        <f t="shared" si="12"/>
        <v>2893346</v>
      </c>
      <c r="Y146" s="87">
        <f t="shared" si="12"/>
        <v>1008568</v>
      </c>
      <c r="Z146" s="93">
        <f t="shared" si="13"/>
        <v>1884778</v>
      </c>
      <c r="AB146" s="83">
        <v>744</v>
      </c>
      <c r="AC146" s="83" t="s">
        <v>289</v>
      </c>
      <c r="AD146" s="82">
        <v>308699</v>
      </c>
      <c r="AF146" s="83">
        <v>744</v>
      </c>
      <c r="AG146" s="83" t="s">
        <v>289</v>
      </c>
      <c r="AH146" s="82">
        <v>428625</v>
      </c>
      <c r="AJ146" s="93">
        <f t="shared" si="14"/>
        <v>1764852</v>
      </c>
      <c r="AK146" s="93"/>
      <c r="AL146" s="94">
        <v>35194</v>
      </c>
      <c r="AM146" s="93"/>
      <c r="AN146" s="93"/>
      <c r="AO146" s="93">
        <f t="shared" si="15"/>
        <v>1800046</v>
      </c>
      <c r="AP146" s="93"/>
      <c r="AR146" s="36" t="s">
        <v>288</v>
      </c>
      <c r="AS146" s="37" t="s">
        <v>289</v>
      </c>
      <c r="AT146" s="82">
        <v>1800046</v>
      </c>
      <c r="AV146" s="93">
        <f t="shared" si="16"/>
        <v>0</v>
      </c>
      <c r="AX146" s="82">
        <v>1800046</v>
      </c>
      <c r="AY146" s="94">
        <f t="shared" si="17"/>
        <v>0</v>
      </c>
    </row>
    <row r="147" spans="1:51" ht="15.75">
      <c r="A147" s="82">
        <v>745</v>
      </c>
      <c r="B147" s="82" t="s">
        <v>291</v>
      </c>
      <c r="C147" s="83">
        <v>292111</v>
      </c>
      <c r="D147" s="83">
        <v>37391</v>
      </c>
      <c r="F147" s="102">
        <v>441094</v>
      </c>
      <c r="G147" s="102">
        <v>56461</v>
      </c>
      <c r="I147" s="83">
        <v>2054967</v>
      </c>
      <c r="J147" s="83">
        <v>263039</v>
      </c>
      <c r="L147" s="83">
        <v>319913</v>
      </c>
      <c r="M147" s="83">
        <v>40949</v>
      </c>
      <c r="O147" s="83">
        <v>99451</v>
      </c>
      <c r="P147" s="83">
        <v>12730</v>
      </c>
      <c r="R147" s="83">
        <v>0</v>
      </c>
      <c r="S147" s="83">
        <v>0</v>
      </c>
      <c r="U147" s="83">
        <v>7016</v>
      </c>
      <c r="V147" s="83">
        <v>898</v>
      </c>
      <c r="X147" s="87">
        <f t="shared" si="12"/>
        <v>3214552</v>
      </c>
      <c r="Y147" s="87">
        <f t="shared" si="12"/>
        <v>411468</v>
      </c>
      <c r="Z147" s="93">
        <f t="shared" si="13"/>
        <v>2803084</v>
      </c>
      <c r="AB147" s="83">
        <v>745</v>
      </c>
      <c r="AC147" s="83" t="s">
        <v>291</v>
      </c>
      <c r="AD147" s="82">
        <v>467588</v>
      </c>
      <c r="AF147" s="83">
        <v>745</v>
      </c>
      <c r="AG147" s="83" t="s">
        <v>291</v>
      </c>
      <c r="AH147" s="82">
        <v>507793</v>
      </c>
      <c r="AJ147" s="93">
        <f t="shared" si="14"/>
        <v>2762879</v>
      </c>
      <c r="AK147" s="93"/>
      <c r="AL147" s="94">
        <v>76838</v>
      </c>
      <c r="AM147" s="93"/>
      <c r="AN147" s="93"/>
      <c r="AO147" s="93">
        <f t="shared" si="15"/>
        <v>2839717</v>
      </c>
      <c r="AP147" s="93"/>
      <c r="AR147" s="36" t="s">
        <v>290</v>
      </c>
      <c r="AS147" s="37" t="s">
        <v>291</v>
      </c>
      <c r="AT147" s="82">
        <v>2839717</v>
      </c>
      <c r="AV147" s="93">
        <f t="shared" si="16"/>
        <v>0</v>
      </c>
      <c r="AX147" s="82">
        <v>2839717</v>
      </c>
      <c r="AY147" s="94">
        <f t="shared" si="17"/>
        <v>0</v>
      </c>
    </row>
    <row r="148" spans="1:51" ht="15.75">
      <c r="A148" s="82">
        <v>746</v>
      </c>
      <c r="B148" s="82" t="s">
        <v>293</v>
      </c>
      <c r="C148" s="83">
        <v>773272</v>
      </c>
      <c r="D148" s="83">
        <v>97420</v>
      </c>
      <c r="F148" s="102">
        <v>1114683</v>
      </c>
      <c r="G148" s="102">
        <v>140432</v>
      </c>
      <c r="I148" s="83">
        <v>5384594</v>
      </c>
      <c r="J148" s="83">
        <v>678370</v>
      </c>
      <c r="L148" s="83">
        <v>1430631</v>
      </c>
      <c r="M148" s="83">
        <v>180236</v>
      </c>
      <c r="O148" s="83">
        <v>580607</v>
      </c>
      <c r="P148" s="83">
        <v>73147</v>
      </c>
      <c r="R148" s="83">
        <v>28336</v>
      </c>
      <c r="S148" s="83">
        <v>3570</v>
      </c>
      <c r="U148" s="83">
        <v>47244</v>
      </c>
      <c r="V148" s="83">
        <v>5952</v>
      </c>
      <c r="X148" s="87">
        <f t="shared" si="12"/>
        <v>9359367</v>
      </c>
      <c r="Y148" s="87">
        <f t="shared" si="12"/>
        <v>1179127</v>
      </c>
      <c r="Z148" s="93">
        <f t="shared" si="13"/>
        <v>8180240</v>
      </c>
      <c r="AB148" s="83">
        <v>746</v>
      </c>
      <c r="AC148" s="83" t="s">
        <v>293</v>
      </c>
      <c r="AD148" s="82">
        <v>1352696</v>
      </c>
      <c r="AF148" s="83">
        <v>746</v>
      </c>
      <c r="AG148" s="83" t="s">
        <v>293</v>
      </c>
      <c r="AH148" s="82">
        <v>1389076</v>
      </c>
      <c r="AJ148" s="93">
        <f t="shared" si="14"/>
        <v>8143860</v>
      </c>
      <c r="AK148" s="93"/>
      <c r="AL148" s="94">
        <v>241301</v>
      </c>
      <c r="AM148" s="94">
        <v>103269</v>
      </c>
      <c r="AN148" s="93"/>
      <c r="AO148" s="93">
        <f t="shared" si="15"/>
        <v>8488430</v>
      </c>
      <c r="AP148" s="93"/>
      <c r="AR148" s="36" t="s">
        <v>292</v>
      </c>
      <c r="AS148" s="37" t="s">
        <v>293</v>
      </c>
      <c r="AT148" s="82">
        <v>8488430</v>
      </c>
      <c r="AV148" s="93">
        <f t="shared" si="16"/>
        <v>0</v>
      </c>
      <c r="AX148" s="82">
        <v>8488430</v>
      </c>
      <c r="AY148" s="94">
        <f t="shared" si="17"/>
        <v>0</v>
      </c>
    </row>
    <row r="149" spans="1:51" ht="15.75">
      <c r="A149" s="82">
        <v>747</v>
      </c>
      <c r="B149" s="82" t="s">
        <v>295</v>
      </c>
      <c r="C149" s="83">
        <v>1210957</v>
      </c>
      <c r="D149" s="83">
        <v>246928</v>
      </c>
      <c r="F149" s="102">
        <v>877126</v>
      </c>
      <c r="G149" s="102">
        <v>178856</v>
      </c>
      <c r="I149" s="83">
        <v>4397171</v>
      </c>
      <c r="J149" s="83">
        <v>896634</v>
      </c>
      <c r="L149" s="83">
        <v>841606</v>
      </c>
      <c r="M149" s="83">
        <v>171613</v>
      </c>
      <c r="O149" s="83">
        <v>2084368</v>
      </c>
      <c r="P149" s="83">
        <v>425027</v>
      </c>
      <c r="R149" s="83">
        <v>18849</v>
      </c>
      <c r="S149" s="83">
        <v>3844</v>
      </c>
      <c r="U149" s="83">
        <v>60809</v>
      </c>
      <c r="V149" s="83">
        <v>12400</v>
      </c>
      <c r="X149" s="87">
        <f t="shared" si="12"/>
        <v>9490886</v>
      </c>
      <c r="Y149" s="87">
        <f t="shared" si="12"/>
        <v>1935302</v>
      </c>
      <c r="Z149" s="93">
        <f t="shared" si="13"/>
        <v>7555584</v>
      </c>
      <c r="AB149" s="83">
        <v>747</v>
      </c>
      <c r="AC149" s="83" t="s">
        <v>295</v>
      </c>
      <c r="AD149" s="82">
        <v>1240093</v>
      </c>
      <c r="AF149" s="83">
        <v>747</v>
      </c>
      <c r="AG149" s="83" t="s">
        <v>295</v>
      </c>
      <c r="AH149" s="82">
        <v>1269479</v>
      </c>
      <c r="AJ149" s="93">
        <f t="shared" si="14"/>
        <v>7526198</v>
      </c>
      <c r="AK149" s="93"/>
      <c r="AL149" s="94">
        <v>244976</v>
      </c>
      <c r="AM149" s="93"/>
      <c r="AN149" s="93"/>
      <c r="AO149" s="93">
        <f t="shared" si="15"/>
        <v>7771174</v>
      </c>
      <c r="AP149" s="93"/>
      <c r="AR149" s="36" t="s">
        <v>294</v>
      </c>
      <c r="AS149" s="37" t="s">
        <v>295</v>
      </c>
      <c r="AT149" s="82">
        <v>7738054</v>
      </c>
      <c r="AV149" s="93">
        <f t="shared" si="16"/>
        <v>-33120</v>
      </c>
      <c r="AX149" s="82">
        <v>7771174</v>
      </c>
      <c r="AY149" s="94">
        <f t="shared" si="17"/>
        <v>0</v>
      </c>
    </row>
    <row r="150" spans="1:51" ht="15.75">
      <c r="A150" s="82">
        <v>748</v>
      </c>
      <c r="B150" s="82" t="s">
        <v>297</v>
      </c>
      <c r="C150" s="83">
        <v>92030</v>
      </c>
      <c r="D150" s="83">
        <v>8965</v>
      </c>
      <c r="F150" s="102">
        <v>343813</v>
      </c>
      <c r="G150" s="102">
        <v>33491</v>
      </c>
      <c r="I150" s="83">
        <v>2764923</v>
      </c>
      <c r="J150" s="83">
        <v>269335</v>
      </c>
      <c r="L150" s="83">
        <v>1319830</v>
      </c>
      <c r="M150" s="83">
        <v>128567</v>
      </c>
      <c r="O150" s="83">
        <v>853989</v>
      </c>
      <c r="P150" s="83">
        <v>83188</v>
      </c>
      <c r="R150" s="83">
        <v>0</v>
      </c>
      <c r="S150" s="83">
        <v>0</v>
      </c>
      <c r="U150" s="83">
        <v>9823</v>
      </c>
      <c r="V150" s="83">
        <v>957</v>
      </c>
      <c r="X150" s="87">
        <f t="shared" si="12"/>
        <v>5384408</v>
      </c>
      <c r="Y150" s="87">
        <f t="shared" si="12"/>
        <v>524503</v>
      </c>
      <c r="Z150" s="93">
        <f t="shared" si="13"/>
        <v>4859905</v>
      </c>
      <c r="AB150" s="83">
        <v>748</v>
      </c>
      <c r="AC150" s="83" t="s">
        <v>297</v>
      </c>
      <c r="AD150" s="82">
        <v>807073</v>
      </c>
      <c r="AF150" s="83">
        <v>748</v>
      </c>
      <c r="AG150" s="83" t="s">
        <v>297</v>
      </c>
      <c r="AH150" s="82">
        <v>908025</v>
      </c>
      <c r="AJ150" s="93">
        <f t="shared" si="14"/>
        <v>4758953</v>
      </c>
      <c r="AK150" s="93">
        <v>32934</v>
      </c>
      <c r="AL150" s="94">
        <v>102955</v>
      </c>
      <c r="AM150" s="93"/>
      <c r="AN150" s="93"/>
      <c r="AO150" s="93">
        <f t="shared" si="15"/>
        <v>4894842</v>
      </c>
      <c r="AP150" s="93"/>
      <c r="AR150" s="36" t="s">
        <v>296</v>
      </c>
      <c r="AS150" s="37" t="s">
        <v>297</v>
      </c>
      <c r="AT150" s="82">
        <v>4894842</v>
      </c>
      <c r="AV150" s="93">
        <f t="shared" si="16"/>
        <v>0</v>
      </c>
      <c r="AX150" s="82">
        <v>4861908</v>
      </c>
      <c r="AY150" s="94">
        <f t="shared" si="17"/>
        <v>-32934</v>
      </c>
    </row>
    <row r="151" spans="1:51" ht="15.75">
      <c r="A151" s="82">
        <v>749</v>
      </c>
      <c r="B151" s="82" t="s">
        <v>299</v>
      </c>
      <c r="C151" s="83">
        <v>7478</v>
      </c>
      <c r="D151" s="83">
        <v>1591</v>
      </c>
      <c r="F151" s="102">
        <v>108243</v>
      </c>
      <c r="G151" s="102">
        <v>23028</v>
      </c>
      <c r="I151" s="83">
        <v>93990</v>
      </c>
      <c r="J151" s="83">
        <v>19996</v>
      </c>
      <c r="L151" s="83">
        <v>0</v>
      </c>
      <c r="M151" s="83">
        <v>0</v>
      </c>
      <c r="O151" s="83">
        <v>22954</v>
      </c>
      <c r="P151" s="83">
        <v>4883</v>
      </c>
      <c r="R151" s="83">
        <v>0</v>
      </c>
      <c r="S151" s="83">
        <v>0</v>
      </c>
      <c r="U151" s="83">
        <v>468</v>
      </c>
      <c r="V151" s="83">
        <v>100</v>
      </c>
      <c r="X151" s="87">
        <f t="shared" si="12"/>
        <v>233133</v>
      </c>
      <c r="Y151" s="87">
        <f t="shared" si="12"/>
        <v>49598</v>
      </c>
      <c r="Z151" s="93">
        <f t="shared" si="13"/>
        <v>183535</v>
      </c>
      <c r="AB151" s="83">
        <v>749</v>
      </c>
      <c r="AC151" s="83" t="s">
        <v>299</v>
      </c>
      <c r="AD151" s="82">
        <v>29705</v>
      </c>
      <c r="AF151" s="83">
        <v>749</v>
      </c>
      <c r="AG151" s="83" t="s">
        <v>299</v>
      </c>
      <c r="AH151" s="82">
        <v>42440</v>
      </c>
      <c r="AJ151" s="93">
        <f t="shared" si="14"/>
        <v>170800</v>
      </c>
      <c r="AK151" s="93"/>
      <c r="AL151" s="94">
        <v>50830</v>
      </c>
      <c r="AM151" s="93"/>
      <c r="AN151" s="93"/>
      <c r="AO151" s="93">
        <f t="shared" si="15"/>
        <v>221630</v>
      </c>
      <c r="AP151" s="93"/>
      <c r="AR151" s="36" t="s">
        <v>298</v>
      </c>
      <c r="AS151" s="37" t="s">
        <v>299</v>
      </c>
      <c r="AT151" s="82">
        <v>221630</v>
      </c>
      <c r="AV151" s="93">
        <f t="shared" si="16"/>
        <v>0</v>
      </c>
      <c r="AX151" s="82">
        <v>221630</v>
      </c>
      <c r="AY151" s="94">
        <f t="shared" si="17"/>
        <v>0</v>
      </c>
    </row>
    <row r="152" spans="1:51" ht="15.75">
      <c r="A152" s="82">
        <v>750</v>
      </c>
      <c r="B152" s="82" t="s">
        <v>301</v>
      </c>
      <c r="C152" s="83">
        <v>155694</v>
      </c>
      <c r="D152" s="83">
        <v>30894</v>
      </c>
      <c r="F152" s="102">
        <v>544540</v>
      </c>
      <c r="G152" s="102">
        <v>108053</v>
      </c>
      <c r="I152" s="83">
        <v>966886</v>
      </c>
      <c r="J152" s="83">
        <v>191859</v>
      </c>
      <c r="L152" s="83">
        <v>193864</v>
      </c>
      <c r="M152" s="83">
        <v>38468</v>
      </c>
      <c r="O152" s="83">
        <v>25104</v>
      </c>
      <c r="P152" s="83">
        <v>4981</v>
      </c>
      <c r="R152" s="83">
        <v>0</v>
      </c>
      <c r="S152" s="83">
        <v>0</v>
      </c>
      <c r="U152" s="83">
        <v>0</v>
      </c>
      <c r="V152" s="83">
        <v>0</v>
      </c>
      <c r="X152" s="87">
        <f t="shared" si="12"/>
        <v>1886088</v>
      </c>
      <c r="Y152" s="87">
        <f t="shared" si="12"/>
        <v>374255</v>
      </c>
      <c r="Z152" s="93">
        <f t="shared" si="13"/>
        <v>1511833</v>
      </c>
      <c r="AB152" s="83">
        <v>750</v>
      </c>
      <c r="AC152" s="83" t="s">
        <v>301</v>
      </c>
      <c r="AD152" s="82">
        <v>251712</v>
      </c>
      <c r="AF152" s="83">
        <v>750</v>
      </c>
      <c r="AG152" s="83" t="s">
        <v>301</v>
      </c>
      <c r="AH152" s="82">
        <v>285733</v>
      </c>
      <c r="AJ152" s="93">
        <f t="shared" si="14"/>
        <v>1477812</v>
      </c>
      <c r="AK152" s="93"/>
      <c r="AL152" s="94">
        <v>42217</v>
      </c>
      <c r="AM152" s="93"/>
      <c r="AN152" s="93"/>
      <c r="AO152" s="93">
        <f t="shared" si="15"/>
        <v>1520029</v>
      </c>
      <c r="AP152" s="93"/>
      <c r="AR152" s="44" t="s">
        <v>300</v>
      </c>
      <c r="AS152" s="45" t="s">
        <v>301</v>
      </c>
      <c r="AT152" s="82">
        <v>1520029</v>
      </c>
      <c r="AV152" s="93">
        <f t="shared" si="16"/>
        <v>0</v>
      </c>
      <c r="AX152" s="82">
        <v>1520029</v>
      </c>
      <c r="AY152" s="94">
        <f t="shared" si="17"/>
        <v>0</v>
      </c>
    </row>
    <row r="153" spans="1:51" ht="15.75">
      <c r="A153" s="82">
        <v>751</v>
      </c>
      <c r="B153" s="82" t="s">
        <v>303</v>
      </c>
      <c r="C153" s="83">
        <v>264112</v>
      </c>
      <c r="D153" s="83">
        <v>31580</v>
      </c>
      <c r="F153" s="102">
        <v>454299</v>
      </c>
      <c r="G153" s="102">
        <v>54321</v>
      </c>
      <c r="I153" s="83">
        <v>2026508</v>
      </c>
      <c r="J153" s="83">
        <v>242313</v>
      </c>
      <c r="L153" s="83">
        <v>525836</v>
      </c>
      <c r="M153" s="83">
        <v>62875</v>
      </c>
      <c r="O153" s="83">
        <v>384312</v>
      </c>
      <c r="P153" s="83">
        <v>45953</v>
      </c>
      <c r="R153" s="83">
        <v>11619</v>
      </c>
      <c r="S153" s="83">
        <v>1389</v>
      </c>
      <c r="U153" s="83">
        <v>11226</v>
      </c>
      <c r="V153" s="83">
        <v>1342</v>
      </c>
      <c r="X153" s="87">
        <f t="shared" si="12"/>
        <v>3677912</v>
      </c>
      <c r="Y153" s="87">
        <f t="shared" si="12"/>
        <v>439773</v>
      </c>
      <c r="Z153" s="93">
        <f t="shared" si="13"/>
        <v>3238139</v>
      </c>
      <c r="AB153" s="83">
        <v>751</v>
      </c>
      <c r="AC153" s="83" t="s">
        <v>303</v>
      </c>
      <c r="AD153" s="82">
        <v>535064</v>
      </c>
      <c r="AF153" s="83">
        <v>751</v>
      </c>
      <c r="AG153" s="83" t="s">
        <v>303</v>
      </c>
      <c r="AH153" s="82">
        <v>526930</v>
      </c>
      <c r="AJ153" s="93">
        <f t="shared" si="14"/>
        <v>3246273</v>
      </c>
      <c r="AK153" s="93">
        <v>52830.98</v>
      </c>
      <c r="AL153" s="94">
        <v>131973</v>
      </c>
      <c r="AM153" s="93"/>
      <c r="AN153" s="93"/>
      <c r="AO153" s="93">
        <f t="shared" si="15"/>
        <v>3431076.98</v>
      </c>
      <c r="AP153" s="93"/>
      <c r="AR153" s="36" t="s">
        <v>302</v>
      </c>
      <c r="AS153" s="37" t="s">
        <v>303</v>
      </c>
      <c r="AT153" s="82">
        <v>3431076.98</v>
      </c>
      <c r="AV153" s="93">
        <f t="shared" si="16"/>
        <v>0</v>
      </c>
      <c r="AX153" s="82">
        <v>3378246</v>
      </c>
      <c r="AY153" s="94">
        <f t="shared" si="17"/>
        <v>-52830.97999999998</v>
      </c>
    </row>
    <row r="154" spans="1:51" ht="15.75">
      <c r="A154" s="82">
        <v>752</v>
      </c>
      <c r="B154" s="82" t="s">
        <v>305</v>
      </c>
      <c r="C154" s="83">
        <v>0</v>
      </c>
      <c r="D154" s="83">
        <v>0</v>
      </c>
      <c r="F154" s="102">
        <v>9611</v>
      </c>
      <c r="G154" s="102">
        <v>1118</v>
      </c>
      <c r="I154" s="83">
        <v>37545</v>
      </c>
      <c r="J154" s="83">
        <v>4367</v>
      </c>
      <c r="L154" s="83">
        <v>104569</v>
      </c>
      <c r="M154" s="83">
        <v>12163</v>
      </c>
      <c r="O154" s="83">
        <v>16264</v>
      </c>
      <c r="P154" s="83">
        <v>1892</v>
      </c>
      <c r="R154" s="83">
        <v>0</v>
      </c>
      <c r="S154" s="83">
        <v>0</v>
      </c>
      <c r="U154" s="83">
        <v>0</v>
      </c>
      <c r="V154" s="83">
        <v>0</v>
      </c>
      <c r="X154" s="87">
        <f t="shared" si="12"/>
        <v>167989</v>
      </c>
      <c r="Y154" s="87">
        <f t="shared" si="12"/>
        <v>19540</v>
      </c>
      <c r="Z154" s="93">
        <f t="shared" si="13"/>
        <v>148449</v>
      </c>
      <c r="AB154" s="83">
        <v>752</v>
      </c>
      <c r="AC154" s="83" t="s">
        <v>305</v>
      </c>
      <c r="AD154" s="82">
        <v>24220</v>
      </c>
      <c r="AF154" s="83">
        <v>752</v>
      </c>
      <c r="AG154" s="83" t="s">
        <v>305</v>
      </c>
      <c r="AH154" s="82">
        <v>23994</v>
      </c>
      <c r="AJ154" s="93">
        <f t="shared" si="14"/>
        <v>148675</v>
      </c>
      <c r="AK154" s="93"/>
      <c r="AM154" s="93"/>
      <c r="AN154" s="93"/>
      <c r="AO154" s="93">
        <f t="shared" si="15"/>
        <v>148675</v>
      </c>
      <c r="AP154" s="93"/>
      <c r="AR154" s="36" t="s">
        <v>304</v>
      </c>
      <c r="AS154" s="37" t="s">
        <v>305</v>
      </c>
      <c r="AT154" s="82">
        <v>148675</v>
      </c>
      <c r="AV154" s="93">
        <f t="shared" si="16"/>
        <v>0</v>
      </c>
      <c r="AX154" s="82">
        <v>148675</v>
      </c>
      <c r="AY154" s="94">
        <f t="shared" si="17"/>
        <v>0</v>
      </c>
    </row>
    <row r="155" spans="1:51" ht="15.75">
      <c r="A155" s="82">
        <v>753</v>
      </c>
      <c r="B155" s="82" t="s">
        <v>307</v>
      </c>
      <c r="C155" s="83">
        <v>0</v>
      </c>
      <c r="D155" s="83">
        <v>0</v>
      </c>
      <c r="F155" s="102">
        <v>126013</v>
      </c>
      <c r="G155" s="102">
        <v>13691</v>
      </c>
      <c r="I155" s="83">
        <v>391300</v>
      </c>
      <c r="J155" s="83">
        <v>42513</v>
      </c>
      <c r="L155" s="83">
        <v>147648</v>
      </c>
      <c r="M155" s="83">
        <v>16041</v>
      </c>
      <c r="O155" s="83">
        <v>106589</v>
      </c>
      <c r="P155" s="83">
        <v>11581</v>
      </c>
      <c r="R155" s="83">
        <v>0</v>
      </c>
      <c r="S155" s="83">
        <v>0</v>
      </c>
      <c r="U155" s="83">
        <v>0</v>
      </c>
      <c r="V155" s="83">
        <v>0</v>
      </c>
      <c r="X155" s="87">
        <f t="shared" si="12"/>
        <v>771550</v>
      </c>
      <c r="Y155" s="87">
        <f t="shared" si="12"/>
        <v>83826</v>
      </c>
      <c r="Z155" s="93">
        <f t="shared" si="13"/>
        <v>687724</v>
      </c>
      <c r="AB155" s="83">
        <v>753</v>
      </c>
      <c r="AC155" s="83" t="s">
        <v>307</v>
      </c>
      <c r="AD155" s="82">
        <v>113868</v>
      </c>
      <c r="AF155" s="83">
        <v>753</v>
      </c>
      <c r="AG155" s="83" t="s">
        <v>307</v>
      </c>
      <c r="AH155" s="82">
        <v>105674</v>
      </c>
      <c r="AJ155" s="93">
        <f t="shared" si="14"/>
        <v>695918</v>
      </c>
      <c r="AK155" s="93"/>
      <c r="AL155" s="94">
        <v>26060</v>
      </c>
      <c r="AM155" s="93"/>
      <c r="AN155" s="93"/>
      <c r="AO155" s="93">
        <f t="shared" si="15"/>
        <v>721978</v>
      </c>
      <c r="AP155" s="93"/>
      <c r="AR155" s="36" t="s">
        <v>306</v>
      </c>
      <c r="AS155" s="37" t="s">
        <v>307</v>
      </c>
      <c r="AT155" s="82">
        <v>738171</v>
      </c>
      <c r="AV155" s="93">
        <f t="shared" si="16"/>
        <v>16193</v>
      </c>
      <c r="AX155" s="82">
        <v>721978</v>
      </c>
      <c r="AY155" s="94">
        <f t="shared" si="17"/>
        <v>0</v>
      </c>
    </row>
    <row r="156" spans="1:51" ht="15.75">
      <c r="A156" s="82">
        <v>754</v>
      </c>
      <c r="B156" s="82" t="s">
        <v>309</v>
      </c>
      <c r="C156" s="83">
        <v>417496</v>
      </c>
      <c r="D156" s="83">
        <v>89857</v>
      </c>
      <c r="F156" s="102">
        <v>181653</v>
      </c>
      <c r="G156" s="102">
        <v>39097</v>
      </c>
      <c r="I156" s="83">
        <v>1419117</v>
      </c>
      <c r="J156" s="83">
        <v>305434</v>
      </c>
      <c r="L156" s="83">
        <v>526881</v>
      </c>
      <c r="M156" s="83">
        <v>113400</v>
      </c>
      <c r="O156" s="83">
        <v>323889</v>
      </c>
      <c r="P156" s="83">
        <v>69710</v>
      </c>
      <c r="R156" s="83">
        <v>0</v>
      </c>
      <c r="S156" s="83">
        <v>0</v>
      </c>
      <c r="U156" s="83">
        <v>4210</v>
      </c>
      <c r="V156" s="83">
        <v>906</v>
      </c>
      <c r="X156" s="87">
        <f t="shared" si="12"/>
        <v>2873246</v>
      </c>
      <c r="Y156" s="87">
        <f t="shared" si="12"/>
        <v>618404</v>
      </c>
      <c r="Z156" s="93">
        <f t="shared" si="13"/>
        <v>2254842</v>
      </c>
      <c r="AB156" s="83">
        <v>754</v>
      </c>
      <c r="AC156" s="83" t="s">
        <v>309</v>
      </c>
      <c r="AD156" s="82">
        <v>372709</v>
      </c>
      <c r="AF156" s="83">
        <v>754</v>
      </c>
      <c r="AG156" s="83" t="s">
        <v>309</v>
      </c>
      <c r="AH156" s="82">
        <v>399247</v>
      </c>
      <c r="AJ156" s="93">
        <f t="shared" si="14"/>
        <v>2228304</v>
      </c>
      <c r="AK156" s="93"/>
      <c r="AL156" s="94">
        <v>65040.82</v>
      </c>
      <c r="AM156" s="93"/>
      <c r="AN156" s="93"/>
      <c r="AO156" s="93">
        <f t="shared" si="15"/>
        <v>2293344.82</v>
      </c>
      <c r="AP156" s="93"/>
      <c r="AR156" s="36" t="s">
        <v>308</v>
      </c>
      <c r="AS156" s="37" t="s">
        <v>309</v>
      </c>
      <c r="AT156" s="82">
        <v>2290619.37</v>
      </c>
      <c r="AV156" s="93">
        <f t="shared" si="16"/>
        <v>-2725.4499999997206</v>
      </c>
      <c r="AX156" s="82">
        <v>2293344.82</v>
      </c>
      <c r="AY156" s="94">
        <f t="shared" si="17"/>
        <v>0</v>
      </c>
    </row>
    <row r="157" spans="1:51" ht="15.75">
      <c r="A157" s="82">
        <v>755</v>
      </c>
      <c r="B157" s="82" t="s">
        <v>311</v>
      </c>
      <c r="C157" s="83">
        <v>362697</v>
      </c>
      <c r="D157" s="83">
        <v>45714</v>
      </c>
      <c r="F157" s="102">
        <v>697239</v>
      </c>
      <c r="G157" s="102">
        <v>87879</v>
      </c>
      <c r="I157" s="83">
        <v>3566615</v>
      </c>
      <c r="J157" s="83">
        <v>449531</v>
      </c>
      <c r="L157" s="83">
        <v>1993619</v>
      </c>
      <c r="M157" s="83">
        <v>251273</v>
      </c>
      <c r="O157" s="83">
        <v>277747</v>
      </c>
      <c r="P157" s="83">
        <v>35007</v>
      </c>
      <c r="R157" s="83">
        <v>392</v>
      </c>
      <c r="S157" s="83">
        <v>49</v>
      </c>
      <c r="U157" s="83">
        <v>6081</v>
      </c>
      <c r="V157" s="83">
        <v>766</v>
      </c>
      <c r="X157" s="87">
        <f t="shared" si="12"/>
        <v>6904390</v>
      </c>
      <c r="Y157" s="87">
        <f t="shared" si="12"/>
        <v>870219</v>
      </c>
      <c r="Z157" s="93">
        <f t="shared" si="13"/>
        <v>6034171</v>
      </c>
      <c r="AB157" s="83">
        <v>755</v>
      </c>
      <c r="AC157" s="83" t="s">
        <v>311</v>
      </c>
      <c r="AD157" s="82">
        <v>1006277</v>
      </c>
      <c r="AF157" s="83">
        <v>755</v>
      </c>
      <c r="AG157" s="83" t="s">
        <v>311</v>
      </c>
      <c r="AH157" s="82">
        <v>1016800</v>
      </c>
      <c r="AJ157" s="93">
        <f t="shared" si="14"/>
        <v>6023648</v>
      </c>
      <c r="AK157" s="93"/>
      <c r="AL157" s="94">
        <v>125086</v>
      </c>
      <c r="AM157" s="93"/>
      <c r="AN157" s="93"/>
      <c r="AO157" s="93">
        <f t="shared" si="15"/>
        <v>6148734</v>
      </c>
      <c r="AP157" s="93"/>
      <c r="AR157" s="36" t="s">
        <v>310</v>
      </c>
      <c r="AS157" s="37" t="s">
        <v>311</v>
      </c>
      <c r="AT157" s="82">
        <v>6151730</v>
      </c>
      <c r="AV157" s="93">
        <f t="shared" si="16"/>
        <v>2996</v>
      </c>
      <c r="AX157" s="82">
        <v>6148734</v>
      </c>
      <c r="AY157" s="94">
        <f t="shared" si="17"/>
        <v>0</v>
      </c>
    </row>
    <row r="158" spans="1:51" ht="15.75">
      <c r="A158" s="82">
        <v>756</v>
      </c>
      <c r="B158" s="82" t="s">
        <v>313</v>
      </c>
      <c r="C158" s="83">
        <v>0</v>
      </c>
      <c r="D158" s="83">
        <v>0</v>
      </c>
      <c r="F158" s="102">
        <v>205926</v>
      </c>
      <c r="G158" s="102">
        <v>20101</v>
      </c>
      <c r="I158" s="83">
        <v>428973</v>
      </c>
      <c r="J158" s="83">
        <v>41872</v>
      </c>
      <c r="L158" s="83">
        <v>22395</v>
      </c>
      <c r="M158" s="83">
        <v>2186</v>
      </c>
      <c r="O158" s="83">
        <v>8690</v>
      </c>
      <c r="P158" s="83">
        <v>848</v>
      </c>
      <c r="R158" s="83">
        <v>0</v>
      </c>
      <c r="S158" s="83">
        <v>0</v>
      </c>
      <c r="U158" s="83">
        <v>2339</v>
      </c>
      <c r="V158" s="83">
        <v>228</v>
      </c>
      <c r="X158" s="87">
        <f t="shared" si="12"/>
        <v>668323</v>
      </c>
      <c r="Y158" s="87">
        <f t="shared" si="12"/>
        <v>65235</v>
      </c>
      <c r="Z158" s="93">
        <f t="shared" si="13"/>
        <v>603088</v>
      </c>
      <c r="AB158" s="83">
        <v>756</v>
      </c>
      <c r="AC158" s="83" t="s">
        <v>313</v>
      </c>
      <c r="AD158" s="82">
        <v>100226</v>
      </c>
      <c r="AF158" s="83">
        <v>756</v>
      </c>
      <c r="AG158" s="83" t="s">
        <v>313</v>
      </c>
      <c r="AH158" s="82">
        <v>97723</v>
      </c>
      <c r="AJ158" s="93">
        <f t="shared" si="14"/>
        <v>605591</v>
      </c>
      <c r="AK158" s="93"/>
      <c r="AL158" s="94">
        <v>28665</v>
      </c>
      <c r="AM158" s="93"/>
      <c r="AN158" s="93"/>
      <c r="AO158" s="93">
        <f t="shared" si="15"/>
        <v>634256</v>
      </c>
      <c r="AP158" s="93"/>
      <c r="AR158" s="36" t="s">
        <v>312</v>
      </c>
      <c r="AS158" s="37" t="s">
        <v>313</v>
      </c>
      <c r="AT158" s="82">
        <v>632636.77</v>
      </c>
      <c r="AV158" s="93">
        <f t="shared" si="16"/>
        <v>-1619.2299999999814</v>
      </c>
      <c r="AX158" s="82">
        <v>634256</v>
      </c>
      <c r="AY158" s="94">
        <f t="shared" si="17"/>
        <v>0</v>
      </c>
    </row>
    <row r="159" spans="1:51" ht="15.75">
      <c r="A159" s="82">
        <v>757</v>
      </c>
      <c r="B159" s="82" t="s">
        <v>315</v>
      </c>
      <c r="C159" s="83">
        <v>107216</v>
      </c>
      <c r="D159" s="83">
        <v>19548</v>
      </c>
      <c r="F159" s="102">
        <v>298977</v>
      </c>
      <c r="G159" s="102">
        <v>54510</v>
      </c>
      <c r="I159" s="83">
        <v>467151</v>
      </c>
      <c r="J159" s="83">
        <v>85172</v>
      </c>
      <c r="L159" s="83">
        <v>86725</v>
      </c>
      <c r="M159" s="83">
        <v>15812</v>
      </c>
      <c r="O159" s="83">
        <v>159998</v>
      </c>
      <c r="P159" s="83">
        <v>29171</v>
      </c>
      <c r="R159" s="83">
        <v>0</v>
      </c>
      <c r="S159" s="83">
        <v>0</v>
      </c>
      <c r="U159" s="83">
        <v>1871</v>
      </c>
      <c r="V159" s="83">
        <v>341</v>
      </c>
      <c r="X159" s="87">
        <f t="shared" si="12"/>
        <v>1121938</v>
      </c>
      <c r="Y159" s="87">
        <f t="shared" si="12"/>
        <v>204554</v>
      </c>
      <c r="Z159" s="93">
        <f t="shared" si="13"/>
        <v>917384</v>
      </c>
      <c r="AB159" s="83">
        <v>757</v>
      </c>
      <c r="AC159" s="83" t="s">
        <v>315</v>
      </c>
      <c r="AD159" s="82">
        <v>150930</v>
      </c>
      <c r="AF159" s="83">
        <v>757</v>
      </c>
      <c r="AG159" s="83" t="s">
        <v>315</v>
      </c>
      <c r="AH159" s="82">
        <v>149811</v>
      </c>
      <c r="AJ159" s="93">
        <f t="shared" si="14"/>
        <v>918503</v>
      </c>
      <c r="AK159" s="93"/>
      <c r="AL159" s="94">
        <v>44250</v>
      </c>
      <c r="AM159" s="93"/>
      <c r="AN159" s="93"/>
      <c r="AO159" s="93">
        <f t="shared" si="15"/>
        <v>962753</v>
      </c>
      <c r="AP159" s="93"/>
      <c r="AR159" s="36" t="s">
        <v>314</v>
      </c>
      <c r="AS159" s="37" t="s">
        <v>315</v>
      </c>
      <c r="AT159" s="82">
        <v>962753</v>
      </c>
      <c r="AV159" s="93">
        <f t="shared" si="16"/>
        <v>0</v>
      </c>
      <c r="AX159" s="82">
        <v>962753</v>
      </c>
      <c r="AY159" s="94">
        <f t="shared" si="17"/>
        <v>0</v>
      </c>
    </row>
    <row r="160" spans="1:51" ht="15.75">
      <c r="A160" s="82">
        <v>758</v>
      </c>
      <c r="B160" s="82" t="s">
        <v>317</v>
      </c>
      <c r="C160" s="83">
        <v>16445</v>
      </c>
      <c r="D160" s="83">
        <v>3519</v>
      </c>
      <c r="F160" s="102">
        <v>317928</v>
      </c>
      <c r="G160" s="102">
        <v>68030</v>
      </c>
      <c r="I160" s="83">
        <v>478656</v>
      </c>
      <c r="J160" s="83">
        <v>102422</v>
      </c>
      <c r="L160" s="83">
        <v>86460</v>
      </c>
      <c r="M160" s="83">
        <v>18501</v>
      </c>
      <c r="O160" s="83">
        <v>25188</v>
      </c>
      <c r="P160" s="83">
        <v>5390</v>
      </c>
      <c r="R160" s="83">
        <v>0</v>
      </c>
      <c r="S160" s="83">
        <v>0</v>
      </c>
      <c r="U160" s="83">
        <v>1871</v>
      </c>
      <c r="V160" s="83">
        <v>400</v>
      </c>
      <c r="X160" s="87">
        <f t="shared" si="12"/>
        <v>926548</v>
      </c>
      <c r="Y160" s="87">
        <f t="shared" si="12"/>
        <v>198262</v>
      </c>
      <c r="Z160" s="93">
        <f t="shared" si="13"/>
        <v>728286</v>
      </c>
      <c r="AB160" s="83">
        <v>758</v>
      </c>
      <c r="AC160" s="83" t="s">
        <v>317</v>
      </c>
      <c r="AD160" s="82">
        <v>119860</v>
      </c>
      <c r="AF160" s="83">
        <v>758</v>
      </c>
      <c r="AG160" s="83" t="s">
        <v>317</v>
      </c>
      <c r="AH160" s="82">
        <v>130263</v>
      </c>
      <c r="AJ160" s="93">
        <f t="shared" si="14"/>
        <v>717883</v>
      </c>
      <c r="AK160" s="93"/>
      <c r="AL160" s="94">
        <v>29022</v>
      </c>
      <c r="AM160" s="93"/>
      <c r="AN160" s="93"/>
      <c r="AO160" s="93">
        <f t="shared" si="15"/>
        <v>746905</v>
      </c>
      <c r="AP160" s="93"/>
      <c r="AR160" s="36" t="s">
        <v>316</v>
      </c>
      <c r="AS160" s="37" t="s">
        <v>317</v>
      </c>
      <c r="AT160" s="82">
        <v>742179</v>
      </c>
      <c r="AV160" s="93">
        <f t="shared" si="16"/>
        <v>-4726</v>
      </c>
      <c r="AX160" s="82">
        <v>746905</v>
      </c>
      <c r="AY160" s="94">
        <f t="shared" si="17"/>
        <v>0</v>
      </c>
    </row>
    <row r="161" spans="1:51" ht="15.75">
      <c r="A161" s="82">
        <v>759</v>
      </c>
      <c r="B161" s="82" t="s">
        <v>319</v>
      </c>
      <c r="C161" s="83">
        <v>57882</v>
      </c>
      <c r="D161" s="83">
        <v>6759</v>
      </c>
      <c r="F161" s="102">
        <v>169867</v>
      </c>
      <c r="G161" s="102">
        <v>19835</v>
      </c>
      <c r="I161" s="83">
        <v>767626</v>
      </c>
      <c r="J161" s="83">
        <v>89636</v>
      </c>
      <c r="L161" s="83">
        <v>195643</v>
      </c>
      <c r="M161" s="83">
        <v>22845</v>
      </c>
      <c r="O161" s="83">
        <v>253270</v>
      </c>
      <c r="P161" s="83">
        <v>29574</v>
      </c>
      <c r="R161" s="83">
        <v>0</v>
      </c>
      <c r="S161" s="83">
        <v>0</v>
      </c>
      <c r="U161" s="83">
        <v>4210</v>
      </c>
      <c r="V161" s="83">
        <v>492</v>
      </c>
      <c r="X161" s="87">
        <f t="shared" si="12"/>
        <v>1448498</v>
      </c>
      <c r="Y161" s="87">
        <f t="shared" si="12"/>
        <v>169141</v>
      </c>
      <c r="Z161" s="93">
        <f t="shared" si="13"/>
        <v>1279357</v>
      </c>
      <c r="AB161" s="83">
        <v>759</v>
      </c>
      <c r="AC161" s="83" t="s">
        <v>319</v>
      </c>
      <c r="AD161" s="82">
        <v>212161</v>
      </c>
      <c r="AF161" s="83">
        <v>759</v>
      </c>
      <c r="AG161" s="83" t="s">
        <v>319</v>
      </c>
      <c r="AH161" s="82">
        <v>239522</v>
      </c>
      <c r="AJ161" s="93">
        <f t="shared" si="14"/>
        <v>1251996</v>
      </c>
      <c r="AK161" s="93">
        <v>21769</v>
      </c>
      <c r="AL161" s="94">
        <v>78155</v>
      </c>
      <c r="AM161" s="93"/>
      <c r="AN161" s="93"/>
      <c r="AO161" s="93">
        <f t="shared" si="15"/>
        <v>1351920</v>
      </c>
      <c r="AP161" s="93"/>
      <c r="AR161" s="36" t="s">
        <v>318</v>
      </c>
      <c r="AS161" s="37" t="s">
        <v>319</v>
      </c>
      <c r="AT161" s="82">
        <v>1351920</v>
      </c>
      <c r="AV161" s="93">
        <f t="shared" si="16"/>
        <v>0</v>
      </c>
      <c r="AX161" s="82">
        <v>1330151</v>
      </c>
      <c r="AY161" s="94">
        <f t="shared" si="17"/>
        <v>-21769</v>
      </c>
    </row>
    <row r="162" spans="1:51" ht="15.75">
      <c r="A162" s="82">
        <v>761</v>
      </c>
      <c r="B162" s="82" t="s">
        <v>321</v>
      </c>
      <c r="C162" s="83">
        <v>2162119</v>
      </c>
      <c r="D162" s="83">
        <v>1040003</v>
      </c>
      <c r="F162" s="102">
        <v>3165435</v>
      </c>
      <c r="G162" s="102">
        <v>1522608</v>
      </c>
      <c r="I162" s="83">
        <v>14359105</v>
      </c>
      <c r="J162" s="83">
        <v>6906885</v>
      </c>
      <c r="L162" s="83">
        <v>2497395</v>
      </c>
      <c r="M162" s="83">
        <v>1201274</v>
      </c>
      <c r="O162" s="83">
        <v>550345</v>
      </c>
      <c r="P162" s="83">
        <v>264722</v>
      </c>
      <c r="R162" s="83">
        <v>69224</v>
      </c>
      <c r="S162" s="83">
        <v>33297</v>
      </c>
      <c r="U162" s="83">
        <v>137522</v>
      </c>
      <c r="V162" s="83">
        <v>66150</v>
      </c>
      <c r="X162" s="87">
        <f t="shared" si="12"/>
        <v>22941145</v>
      </c>
      <c r="Y162" s="87">
        <f t="shared" si="12"/>
        <v>11034939</v>
      </c>
      <c r="Z162" s="93">
        <f t="shared" si="13"/>
        <v>11906206</v>
      </c>
      <c r="AB162" s="83">
        <v>761</v>
      </c>
      <c r="AC162" s="83" t="s">
        <v>321</v>
      </c>
      <c r="AD162" s="82">
        <v>1932421</v>
      </c>
      <c r="AF162" s="83">
        <v>761</v>
      </c>
      <c r="AG162" s="83" t="s">
        <v>321</v>
      </c>
      <c r="AH162" s="82">
        <v>2299025</v>
      </c>
      <c r="AJ162" s="93">
        <f t="shared" si="14"/>
        <v>11539602</v>
      </c>
      <c r="AK162" s="93"/>
      <c r="AL162" s="94">
        <v>64503.26</v>
      </c>
      <c r="AM162" s="93"/>
      <c r="AN162" s="93"/>
      <c r="AO162" s="93">
        <f t="shared" si="15"/>
        <v>11604105.26</v>
      </c>
      <c r="AP162" s="93"/>
      <c r="AR162" s="36" t="s">
        <v>320</v>
      </c>
      <c r="AS162" s="37" t="s">
        <v>321</v>
      </c>
      <c r="AT162" s="82">
        <v>0</v>
      </c>
      <c r="AV162" s="93">
        <f t="shared" si="16"/>
        <v>-11604105.26</v>
      </c>
      <c r="AX162" s="82">
        <v>11604105.26</v>
      </c>
      <c r="AY162" s="94">
        <f t="shared" si="17"/>
        <v>0</v>
      </c>
    </row>
    <row r="163" spans="1:51" ht="15.75">
      <c r="A163" s="82">
        <v>763</v>
      </c>
      <c r="B163" s="82" t="s">
        <v>323</v>
      </c>
      <c r="C163" s="83">
        <v>23556</v>
      </c>
      <c r="D163" s="83">
        <v>2424</v>
      </c>
      <c r="F163" s="102">
        <v>9480</v>
      </c>
      <c r="G163" s="102">
        <v>975</v>
      </c>
      <c r="I163" s="83">
        <v>543195</v>
      </c>
      <c r="J163" s="83">
        <v>55891</v>
      </c>
      <c r="L163" s="83">
        <v>433259</v>
      </c>
      <c r="M163" s="83">
        <v>44580</v>
      </c>
      <c r="O163" s="83">
        <v>393244</v>
      </c>
      <c r="P163" s="83">
        <v>40462</v>
      </c>
      <c r="R163" s="83">
        <v>0</v>
      </c>
      <c r="S163" s="83">
        <v>0</v>
      </c>
      <c r="U163" s="83">
        <v>0</v>
      </c>
      <c r="V163" s="83">
        <v>0</v>
      </c>
      <c r="X163" s="87">
        <f t="shared" si="12"/>
        <v>1402734</v>
      </c>
      <c r="Y163" s="87">
        <f t="shared" si="12"/>
        <v>144332</v>
      </c>
      <c r="Z163" s="93">
        <f t="shared" si="13"/>
        <v>1258402</v>
      </c>
      <c r="AB163" s="83">
        <v>763</v>
      </c>
      <c r="AC163" s="83" t="s">
        <v>323</v>
      </c>
      <c r="AD163" s="82">
        <v>207526</v>
      </c>
      <c r="AF163" s="83">
        <v>763</v>
      </c>
      <c r="AG163" s="83" t="s">
        <v>323</v>
      </c>
      <c r="AH163" s="82">
        <v>176289</v>
      </c>
      <c r="AJ163" s="93">
        <f t="shared" si="14"/>
        <v>1289639</v>
      </c>
      <c r="AK163" s="93"/>
      <c r="AL163" s="94">
        <v>48044</v>
      </c>
      <c r="AM163" s="93"/>
      <c r="AN163" s="93"/>
      <c r="AO163" s="93">
        <f t="shared" si="15"/>
        <v>1337683</v>
      </c>
      <c r="AP163" s="93"/>
      <c r="AR163" s="36" t="s">
        <v>322</v>
      </c>
      <c r="AS163" s="37" t="s">
        <v>323</v>
      </c>
      <c r="AT163" s="82">
        <v>1337683</v>
      </c>
      <c r="AV163" s="93">
        <f t="shared" si="16"/>
        <v>0</v>
      </c>
      <c r="AX163" s="82">
        <v>1337683</v>
      </c>
      <c r="AY163" s="94">
        <f t="shared" si="17"/>
        <v>0</v>
      </c>
    </row>
    <row r="164" spans="1:51" ht="15.75">
      <c r="A164" s="82">
        <v>764</v>
      </c>
      <c r="B164" s="82" t="s">
        <v>325</v>
      </c>
      <c r="C164" s="83">
        <v>187233</v>
      </c>
      <c r="D164" s="83">
        <v>49167</v>
      </c>
      <c r="F164" s="102">
        <v>177021</v>
      </c>
      <c r="G164" s="102">
        <v>46485</v>
      </c>
      <c r="I164" s="83">
        <v>1280587</v>
      </c>
      <c r="J164" s="83">
        <v>336279</v>
      </c>
      <c r="L164" s="83">
        <v>278168</v>
      </c>
      <c r="M164" s="83">
        <v>73046</v>
      </c>
      <c r="O164" s="83">
        <v>324247</v>
      </c>
      <c r="P164" s="83">
        <v>85147</v>
      </c>
      <c r="R164" s="83">
        <v>392</v>
      </c>
      <c r="S164" s="83">
        <v>103</v>
      </c>
      <c r="U164" s="83">
        <v>3742</v>
      </c>
      <c r="V164" s="83">
        <v>983</v>
      </c>
      <c r="X164" s="87">
        <f t="shared" si="12"/>
        <v>2251390</v>
      </c>
      <c r="Y164" s="87">
        <f t="shared" si="12"/>
        <v>591210</v>
      </c>
      <c r="Z164" s="93">
        <f t="shared" si="13"/>
        <v>1660180</v>
      </c>
      <c r="AB164" s="83">
        <v>764</v>
      </c>
      <c r="AC164" s="83" t="s">
        <v>325</v>
      </c>
      <c r="AD164" s="82">
        <v>274111</v>
      </c>
      <c r="AF164" s="83">
        <v>764</v>
      </c>
      <c r="AG164" s="83" t="s">
        <v>325</v>
      </c>
      <c r="AH164" s="82">
        <v>277056</v>
      </c>
      <c r="AJ164" s="93">
        <f t="shared" si="14"/>
        <v>1657235</v>
      </c>
      <c r="AK164" s="93"/>
      <c r="AM164" s="93"/>
      <c r="AN164" s="93"/>
      <c r="AO164" s="93">
        <f t="shared" si="15"/>
        <v>1657235</v>
      </c>
      <c r="AP164" s="93"/>
      <c r="AR164" s="36" t="s">
        <v>324</v>
      </c>
      <c r="AS164" s="37" t="s">
        <v>325</v>
      </c>
      <c r="AT164" s="82">
        <v>1657235</v>
      </c>
      <c r="AV164" s="93">
        <f t="shared" si="16"/>
        <v>0</v>
      </c>
      <c r="AX164" s="82">
        <v>1657235</v>
      </c>
      <c r="AY164" s="94">
        <f t="shared" si="17"/>
        <v>0</v>
      </c>
    </row>
    <row r="165" spans="1:51" ht="15.75">
      <c r="A165" s="82">
        <v>765</v>
      </c>
      <c r="B165" s="82" t="s">
        <v>327</v>
      </c>
      <c r="C165" s="83">
        <v>246179</v>
      </c>
      <c r="D165" s="83">
        <v>49534</v>
      </c>
      <c r="F165" s="102">
        <v>129983</v>
      </c>
      <c r="G165" s="102">
        <v>26154</v>
      </c>
      <c r="I165" s="83">
        <v>1197094</v>
      </c>
      <c r="J165" s="83">
        <v>240870</v>
      </c>
      <c r="L165" s="83">
        <v>464822</v>
      </c>
      <c r="M165" s="83">
        <v>93528</v>
      </c>
      <c r="O165" s="83">
        <v>283196</v>
      </c>
      <c r="P165" s="83">
        <v>56983</v>
      </c>
      <c r="R165" s="83">
        <v>0</v>
      </c>
      <c r="S165" s="83">
        <v>0</v>
      </c>
      <c r="U165" s="83">
        <v>4210</v>
      </c>
      <c r="V165" s="83">
        <v>847</v>
      </c>
      <c r="X165" s="87">
        <f t="shared" si="12"/>
        <v>2325484</v>
      </c>
      <c r="Y165" s="87">
        <f t="shared" si="12"/>
        <v>467916</v>
      </c>
      <c r="Z165" s="93">
        <f t="shared" si="13"/>
        <v>1857568</v>
      </c>
      <c r="AB165" s="83">
        <v>765</v>
      </c>
      <c r="AC165" s="83" t="s">
        <v>327</v>
      </c>
      <c r="AD165" s="82">
        <v>307328</v>
      </c>
      <c r="AF165" s="83">
        <v>765</v>
      </c>
      <c r="AG165" s="83" t="s">
        <v>327</v>
      </c>
      <c r="AH165" s="82">
        <v>321134</v>
      </c>
      <c r="AJ165" s="93">
        <f t="shared" si="14"/>
        <v>1843762</v>
      </c>
      <c r="AK165" s="93"/>
      <c r="AL165" s="94">
        <v>55496.49</v>
      </c>
      <c r="AM165" s="93"/>
      <c r="AN165" s="93"/>
      <c r="AO165" s="93">
        <f t="shared" si="15"/>
        <v>1899258.49</v>
      </c>
      <c r="AP165" s="93"/>
      <c r="AR165" s="36" t="s">
        <v>326</v>
      </c>
      <c r="AS165" s="37" t="s">
        <v>327</v>
      </c>
      <c r="AT165" s="82">
        <v>1899258.49</v>
      </c>
      <c r="AV165" s="93">
        <f t="shared" si="16"/>
        <v>0</v>
      </c>
      <c r="AX165" s="82">
        <v>1899258.49</v>
      </c>
      <c r="AY165" s="94">
        <f t="shared" si="17"/>
        <v>0</v>
      </c>
    </row>
    <row r="166" spans="1:51" ht="15.75">
      <c r="A166" s="82">
        <v>766</v>
      </c>
      <c r="B166" s="82" t="s">
        <v>329</v>
      </c>
      <c r="C166" s="83">
        <v>30438</v>
      </c>
      <c r="D166" s="83">
        <v>5590</v>
      </c>
      <c r="F166" s="102">
        <v>128544</v>
      </c>
      <c r="G166" s="102">
        <v>23609</v>
      </c>
      <c r="I166" s="83">
        <v>717505</v>
      </c>
      <c r="J166" s="83">
        <v>131778</v>
      </c>
      <c r="L166" s="83">
        <v>199876</v>
      </c>
      <c r="M166" s="83">
        <v>36709</v>
      </c>
      <c r="O166" s="83">
        <v>225705</v>
      </c>
      <c r="P166" s="83">
        <v>41453</v>
      </c>
      <c r="R166" s="83">
        <v>0</v>
      </c>
      <c r="S166" s="83">
        <v>0</v>
      </c>
      <c r="U166" s="83">
        <v>0</v>
      </c>
      <c r="V166" s="83">
        <v>0</v>
      </c>
      <c r="X166" s="87">
        <f t="shared" si="12"/>
        <v>1302068</v>
      </c>
      <c r="Y166" s="87">
        <f t="shared" si="12"/>
        <v>239139</v>
      </c>
      <c r="Z166" s="93">
        <f t="shared" si="13"/>
        <v>1062929</v>
      </c>
      <c r="AB166" s="83">
        <v>766</v>
      </c>
      <c r="AC166" s="83" t="s">
        <v>329</v>
      </c>
      <c r="AD166" s="82">
        <v>176376</v>
      </c>
      <c r="AF166" s="83">
        <v>766</v>
      </c>
      <c r="AG166" s="83" t="s">
        <v>329</v>
      </c>
      <c r="AH166" s="82">
        <v>205929</v>
      </c>
      <c r="AJ166" s="93">
        <f t="shared" si="14"/>
        <v>1033376</v>
      </c>
      <c r="AK166" s="93"/>
      <c r="AL166" s="94">
        <v>75482.29</v>
      </c>
      <c r="AM166" s="93"/>
      <c r="AN166" s="93"/>
      <c r="AO166" s="93">
        <f t="shared" si="15"/>
        <v>1108858.29</v>
      </c>
      <c r="AP166" s="93"/>
      <c r="AR166" s="36" t="s">
        <v>328</v>
      </c>
      <c r="AS166" s="37" t="s">
        <v>329</v>
      </c>
      <c r="AT166" s="82">
        <v>1095176.29</v>
      </c>
      <c r="AV166" s="93">
        <f t="shared" si="16"/>
        <v>-13682</v>
      </c>
      <c r="AX166" s="82">
        <v>1108858.29</v>
      </c>
      <c r="AY166" s="94">
        <f t="shared" si="17"/>
        <v>0</v>
      </c>
    </row>
    <row r="167" spans="1:51" ht="15.75">
      <c r="A167" s="82">
        <v>767</v>
      </c>
      <c r="B167" s="82" t="s">
        <v>331</v>
      </c>
      <c r="C167" s="83">
        <v>82735</v>
      </c>
      <c r="D167" s="83">
        <v>18627</v>
      </c>
      <c r="F167" s="102">
        <v>99979</v>
      </c>
      <c r="G167" s="102">
        <v>22510</v>
      </c>
      <c r="I167" s="83">
        <v>1314815</v>
      </c>
      <c r="J167" s="83">
        <v>296024</v>
      </c>
      <c r="L167" s="83">
        <v>652512</v>
      </c>
      <c r="M167" s="83">
        <v>146910</v>
      </c>
      <c r="O167" s="83">
        <v>126704</v>
      </c>
      <c r="P167" s="83">
        <v>28527</v>
      </c>
      <c r="R167" s="83">
        <v>0</v>
      </c>
      <c r="S167" s="83">
        <v>0</v>
      </c>
      <c r="U167" s="83">
        <v>0</v>
      </c>
      <c r="V167" s="83">
        <v>0</v>
      </c>
      <c r="X167" s="87">
        <f t="shared" si="12"/>
        <v>2276745</v>
      </c>
      <c r="Y167" s="87">
        <f t="shared" si="12"/>
        <v>512598</v>
      </c>
      <c r="Z167" s="93">
        <f t="shared" si="13"/>
        <v>1764147</v>
      </c>
      <c r="AB167" s="83">
        <v>767</v>
      </c>
      <c r="AC167" s="83" t="s">
        <v>331</v>
      </c>
      <c r="AD167" s="82">
        <v>293868</v>
      </c>
      <c r="AF167" s="83">
        <v>767</v>
      </c>
      <c r="AG167" s="83" t="s">
        <v>331</v>
      </c>
      <c r="AH167" s="82">
        <v>302950</v>
      </c>
      <c r="AJ167" s="93">
        <f t="shared" si="14"/>
        <v>1755065</v>
      </c>
      <c r="AK167" s="93">
        <v>6083</v>
      </c>
      <c r="AL167" s="94">
        <v>66915</v>
      </c>
      <c r="AM167" s="93"/>
      <c r="AN167" s="93"/>
      <c r="AO167" s="93">
        <f t="shared" si="15"/>
        <v>1828063</v>
      </c>
      <c r="AP167" s="93"/>
      <c r="AR167" s="36" t="s">
        <v>330</v>
      </c>
      <c r="AS167" s="37" t="s">
        <v>331</v>
      </c>
      <c r="AT167" s="82">
        <v>1828063</v>
      </c>
      <c r="AV167" s="93">
        <f t="shared" si="16"/>
        <v>0</v>
      </c>
      <c r="AX167" s="82">
        <v>1821980</v>
      </c>
      <c r="AY167" s="94">
        <f t="shared" si="17"/>
        <v>-6083</v>
      </c>
    </row>
    <row r="168" spans="1:51" ht="15.75">
      <c r="A168" s="82">
        <v>769</v>
      </c>
      <c r="B168" s="82" t="s">
        <v>333</v>
      </c>
      <c r="C168" s="83">
        <v>0</v>
      </c>
      <c r="D168" s="83">
        <v>0</v>
      </c>
      <c r="F168" s="102">
        <v>9648</v>
      </c>
      <c r="G168" s="102">
        <v>818</v>
      </c>
      <c r="I168" s="83">
        <v>276395</v>
      </c>
      <c r="J168" s="83">
        <v>23446</v>
      </c>
      <c r="L168" s="83">
        <v>83976</v>
      </c>
      <c r="M168" s="83">
        <v>7123</v>
      </c>
      <c r="O168" s="83">
        <v>114268</v>
      </c>
      <c r="P168" s="83">
        <v>9693</v>
      </c>
      <c r="R168" s="83">
        <v>0</v>
      </c>
      <c r="S168" s="83">
        <v>0</v>
      </c>
      <c r="U168" s="83">
        <v>0</v>
      </c>
      <c r="V168" s="83">
        <v>0</v>
      </c>
      <c r="X168" s="87">
        <f t="shared" si="12"/>
        <v>484287</v>
      </c>
      <c r="Y168" s="87">
        <f t="shared" si="12"/>
        <v>41080</v>
      </c>
      <c r="Z168" s="93">
        <f t="shared" si="13"/>
        <v>443207</v>
      </c>
      <c r="AB168" s="83">
        <v>769</v>
      </c>
      <c r="AC168" s="83" t="s">
        <v>333</v>
      </c>
      <c r="AD168" s="82">
        <v>73259</v>
      </c>
      <c r="AF168" s="83">
        <v>769</v>
      </c>
      <c r="AG168" s="83" t="s">
        <v>333</v>
      </c>
      <c r="AH168" s="82">
        <v>69238</v>
      </c>
      <c r="AJ168" s="93">
        <f t="shared" si="14"/>
        <v>447228</v>
      </c>
      <c r="AK168" s="93">
        <v>7235</v>
      </c>
      <c r="AL168" s="94">
        <v>10424</v>
      </c>
      <c r="AM168" s="93"/>
      <c r="AN168" s="93"/>
      <c r="AO168" s="93">
        <f t="shared" si="15"/>
        <v>464887</v>
      </c>
      <c r="AP168" s="93"/>
      <c r="AR168" s="36" t="s">
        <v>332</v>
      </c>
      <c r="AS168" s="37" t="s">
        <v>333</v>
      </c>
      <c r="AT168" s="82">
        <v>464887</v>
      </c>
      <c r="AV168" s="93">
        <f t="shared" si="16"/>
        <v>0</v>
      </c>
      <c r="AX168" s="82">
        <v>457652</v>
      </c>
      <c r="AY168" s="94">
        <f t="shared" si="17"/>
        <v>-7235</v>
      </c>
    </row>
    <row r="169" spans="1:51" ht="15.75">
      <c r="A169" s="82">
        <v>771</v>
      </c>
      <c r="B169" s="82" t="s">
        <v>335</v>
      </c>
      <c r="C169" s="83">
        <v>73374</v>
      </c>
      <c r="D169" s="83">
        <v>7866</v>
      </c>
      <c r="F169" s="102">
        <v>147741</v>
      </c>
      <c r="G169" s="102">
        <v>15839</v>
      </c>
      <c r="I169" s="83">
        <v>577137</v>
      </c>
      <c r="J169" s="83">
        <v>61872</v>
      </c>
      <c r="L169" s="83">
        <v>192868</v>
      </c>
      <c r="M169" s="83">
        <v>20676</v>
      </c>
      <c r="O169" s="83">
        <v>133218</v>
      </c>
      <c r="P169" s="83">
        <v>14282</v>
      </c>
      <c r="R169" s="83">
        <v>0</v>
      </c>
      <c r="S169" s="83">
        <v>0</v>
      </c>
      <c r="U169" s="83">
        <v>6081</v>
      </c>
      <c r="V169" s="83">
        <v>652</v>
      </c>
      <c r="X169" s="87">
        <f t="shared" si="12"/>
        <v>1130419</v>
      </c>
      <c r="Y169" s="87">
        <f t="shared" si="12"/>
        <v>121187</v>
      </c>
      <c r="Z169" s="93">
        <f t="shared" si="13"/>
        <v>1009232</v>
      </c>
      <c r="AB169" s="83">
        <v>771</v>
      </c>
      <c r="AC169" s="83" t="s">
        <v>335</v>
      </c>
      <c r="AD169" s="82">
        <v>166377</v>
      </c>
      <c r="AF169" s="83">
        <v>771</v>
      </c>
      <c r="AG169" s="83" t="s">
        <v>335</v>
      </c>
      <c r="AH169" s="82">
        <v>191762</v>
      </c>
      <c r="AJ169" s="93">
        <f t="shared" si="14"/>
        <v>983847</v>
      </c>
      <c r="AK169" s="93"/>
      <c r="AL169" s="94">
        <v>16952</v>
      </c>
      <c r="AM169" s="93"/>
      <c r="AN169" s="93"/>
      <c r="AO169" s="93">
        <f t="shared" si="15"/>
        <v>1000799</v>
      </c>
      <c r="AP169" s="93"/>
      <c r="AR169" s="44" t="s">
        <v>334</v>
      </c>
      <c r="AS169" s="45" t="s">
        <v>335</v>
      </c>
      <c r="AT169" s="82">
        <v>993380</v>
      </c>
      <c r="AV169" s="93">
        <f t="shared" si="16"/>
        <v>-7419</v>
      </c>
      <c r="AX169" s="82">
        <v>1000799</v>
      </c>
      <c r="AY169" s="94">
        <f t="shared" si="17"/>
        <v>0</v>
      </c>
    </row>
    <row r="170" spans="1:51" ht="15.75">
      <c r="A170" s="82">
        <v>772</v>
      </c>
      <c r="B170" s="82" t="s">
        <v>337</v>
      </c>
      <c r="C170" s="83">
        <v>587842</v>
      </c>
      <c r="D170" s="83">
        <v>121796</v>
      </c>
      <c r="F170" s="102">
        <v>389057</v>
      </c>
      <c r="G170" s="102">
        <v>80610</v>
      </c>
      <c r="I170" s="83">
        <v>1570528</v>
      </c>
      <c r="J170" s="83">
        <v>325401</v>
      </c>
      <c r="L170" s="83">
        <v>296297</v>
      </c>
      <c r="M170" s="83">
        <v>61390</v>
      </c>
      <c r="O170" s="83">
        <v>180974</v>
      </c>
      <c r="P170" s="83">
        <v>37496</v>
      </c>
      <c r="R170" s="83">
        <v>0</v>
      </c>
      <c r="S170" s="83">
        <v>0</v>
      </c>
      <c r="U170" s="83">
        <v>468</v>
      </c>
      <c r="V170" s="83">
        <v>97</v>
      </c>
      <c r="X170" s="87">
        <f t="shared" si="12"/>
        <v>3025166</v>
      </c>
      <c r="Y170" s="87">
        <f t="shared" si="12"/>
        <v>626790</v>
      </c>
      <c r="Z170" s="93">
        <f t="shared" si="13"/>
        <v>2398376</v>
      </c>
      <c r="AB170" s="83">
        <v>772</v>
      </c>
      <c r="AC170" s="83" t="s">
        <v>337</v>
      </c>
      <c r="AD170" s="82">
        <v>398712</v>
      </c>
      <c r="AF170" s="83">
        <v>772</v>
      </c>
      <c r="AG170" s="83" t="s">
        <v>337</v>
      </c>
      <c r="AH170" s="82">
        <v>444876</v>
      </c>
      <c r="AJ170" s="93">
        <f t="shared" si="14"/>
        <v>2352212</v>
      </c>
      <c r="AK170" s="93">
        <v>32896</v>
      </c>
      <c r="AL170" s="94">
        <v>83310</v>
      </c>
      <c r="AM170" s="93"/>
      <c r="AN170" s="93"/>
      <c r="AO170" s="93">
        <f t="shared" si="15"/>
        <v>2468418</v>
      </c>
      <c r="AP170" s="93"/>
      <c r="AR170" s="36" t="s">
        <v>336</v>
      </c>
      <c r="AS170" s="37" t="s">
        <v>337</v>
      </c>
      <c r="AT170" s="82">
        <v>2385108</v>
      </c>
      <c r="AV170" s="93">
        <f t="shared" si="16"/>
        <v>-83310</v>
      </c>
      <c r="AX170" s="82">
        <v>2435522</v>
      </c>
      <c r="AY170" s="94">
        <f t="shared" si="17"/>
        <v>-32896</v>
      </c>
    </row>
    <row r="171" spans="1:51" ht="15.75">
      <c r="A171" s="82">
        <v>773</v>
      </c>
      <c r="B171" s="82" t="s">
        <v>339</v>
      </c>
      <c r="C171" s="83">
        <v>173907</v>
      </c>
      <c r="D171" s="83">
        <v>53782</v>
      </c>
      <c r="F171" s="102">
        <v>50038</v>
      </c>
      <c r="G171" s="102">
        <v>15475</v>
      </c>
      <c r="I171" s="83">
        <v>1081526</v>
      </c>
      <c r="J171" s="83">
        <v>334472</v>
      </c>
      <c r="L171" s="83">
        <v>261253</v>
      </c>
      <c r="M171" s="83">
        <v>80795</v>
      </c>
      <c r="O171" s="83">
        <v>236733</v>
      </c>
      <c r="P171" s="83">
        <v>73212</v>
      </c>
      <c r="R171" s="83">
        <v>392</v>
      </c>
      <c r="S171" s="83">
        <v>121</v>
      </c>
      <c r="U171" s="83">
        <v>4210</v>
      </c>
      <c r="V171" s="83">
        <v>1302</v>
      </c>
      <c r="X171" s="87">
        <f t="shared" si="12"/>
        <v>1808059</v>
      </c>
      <c r="Y171" s="87">
        <f t="shared" si="12"/>
        <v>559159</v>
      </c>
      <c r="Z171" s="93">
        <f t="shared" si="13"/>
        <v>1248900</v>
      </c>
      <c r="AB171" s="83">
        <v>773</v>
      </c>
      <c r="AC171" s="83" t="s">
        <v>339</v>
      </c>
      <c r="AD171" s="82">
        <v>205919</v>
      </c>
      <c r="AF171" s="83">
        <v>773</v>
      </c>
      <c r="AG171" s="83" t="s">
        <v>339</v>
      </c>
      <c r="AH171" s="82">
        <v>229164</v>
      </c>
      <c r="AJ171" s="93">
        <f t="shared" si="14"/>
        <v>1225655</v>
      </c>
      <c r="AK171" s="93"/>
      <c r="AL171" s="94">
        <v>71566</v>
      </c>
      <c r="AM171" s="94">
        <v>59373</v>
      </c>
      <c r="AO171" s="93">
        <f t="shared" si="15"/>
        <v>1356594</v>
      </c>
      <c r="AR171" s="36" t="s">
        <v>338</v>
      </c>
      <c r="AS171" s="37" t="s">
        <v>339</v>
      </c>
      <c r="AT171" s="82">
        <v>1337252</v>
      </c>
      <c r="AV171" s="93">
        <f t="shared" si="16"/>
        <v>-19342</v>
      </c>
      <c r="AX171" s="82">
        <v>1356594</v>
      </c>
      <c r="AY171" s="94">
        <f t="shared" si="17"/>
        <v>0</v>
      </c>
    </row>
    <row r="172" spans="1:51" ht="15.75">
      <c r="A172" s="82">
        <v>774</v>
      </c>
      <c r="B172" s="82" t="s">
        <v>341</v>
      </c>
      <c r="C172" s="83">
        <v>161426</v>
      </c>
      <c r="D172" s="83">
        <v>28055</v>
      </c>
      <c r="F172" s="102">
        <v>287603</v>
      </c>
      <c r="G172" s="102">
        <v>49985</v>
      </c>
      <c r="I172" s="83">
        <v>762272</v>
      </c>
      <c r="J172" s="83">
        <v>132481</v>
      </c>
      <c r="L172" s="83">
        <v>245755</v>
      </c>
      <c r="M172" s="83">
        <v>42712</v>
      </c>
      <c r="O172" s="83">
        <v>104034</v>
      </c>
      <c r="P172" s="83">
        <v>18081</v>
      </c>
      <c r="R172" s="83">
        <v>0</v>
      </c>
      <c r="S172" s="83">
        <v>0</v>
      </c>
      <c r="U172" s="83">
        <v>1403</v>
      </c>
      <c r="V172" s="83">
        <v>244</v>
      </c>
      <c r="X172" s="87">
        <f t="shared" si="12"/>
        <v>1562493</v>
      </c>
      <c r="Y172" s="87">
        <f t="shared" si="12"/>
        <v>271558</v>
      </c>
      <c r="Z172" s="93">
        <f t="shared" si="13"/>
        <v>1290935</v>
      </c>
      <c r="AB172" s="83">
        <v>774</v>
      </c>
      <c r="AC172" s="83" t="s">
        <v>341</v>
      </c>
      <c r="AD172" s="82">
        <v>213915</v>
      </c>
      <c r="AF172" s="83">
        <v>774</v>
      </c>
      <c r="AG172" s="83" t="s">
        <v>341</v>
      </c>
      <c r="AH172" s="82">
        <v>245165</v>
      </c>
      <c r="AJ172" s="93">
        <f t="shared" si="14"/>
        <v>1259685</v>
      </c>
      <c r="AK172" s="93"/>
      <c r="AL172" s="94">
        <v>51377</v>
      </c>
      <c r="AM172" s="93"/>
      <c r="AO172" s="93">
        <f t="shared" si="15"/>
        <v>1311062</v>
      </c>
      <c r="AR172" s="36" t="s">
        <v>340</v>
      </c>
      <c r="AS172" s="37" t="s">
        <v>341</v>
      </c>
      <c r="AT172" s="82">
        <v>1311062</v>
      </c>
      <c r="AV172" s="93">
        <f t="shared" si="16"/>
        <v>0</v>
      </c>
      <c r="AX172" s="82">
        <v>1311062</v>
      </c>
      <c r="AY172" s="94">
        <f t="shared" si="17"/>
        <v>0</v>
      </c>
    </row>
    <row r="173" spans="1:51" ht="15.75">
      <c r="A173" s="82">
        <v>776</v>
      </c>
      <c r="B173" s="82" t="s">
        <v>343</v>
      </c>
      <c r="C173" s="83">
        <v>329238</v>
      </c>
      <c r="D173" s="83">
        <v>70412</v>
      </c>
      <c r="F173" s="102">
        <v>304913</v>
      </c>
      <c r="G173" s="102">
        <v>65209</v>
      </c>
      <c r="I173" s="83">
        <v>1576422</v>
      </c>
      <c r="J173" s="83">
        <v>337137</v>
      </c>
      <c r="L173" s="83">
        <v>382147</v>
      </c>
      <c r="M173" s="83">
        <v>81727</v>
      </c>
      <c r="O173" s="83">
        <v>172263</v>
      </c>
      <c r="P173" s="83">
        <v>36841</v>
      </c>
      <c r="R173" s="83">
        <v>0</v>
      </c>
      <c r="S173" s="83">
        <v>0</v>
      </c>
      <c r="U173" s="83">
        <v>5613</v>
      </c>
      <c r="V173" s="83">
        <v>1200</v>
      </c>
      <c r="X173" s="87">
        <f t="shared" si="12"/>
        <v>2770596</v>
      </c>
      <c r="Y173" s="87">
        <f t="shared" si="12"/>
        <v>592526</v>
      </c>
      <c r="Z173" s="93">
        <f t="shared" si="13"/>
        <v>2178070</v>
      </c>
      <c r="AB173" s="83">
        <v>776</v>
      </c>
      <c r="AC173" s="83" t="s">
        <v>343</v>
      </c>
      <c r="AD173" s="82">
        <v>363331</v>
      </c>
      <c r="AF173" s="83">
        <v>776</v>
      </c>
      <c r="AG173" s="83" t="s">
        <v>343</v>
      </c>
      <c r="AH173" s="82">
        <v>311846</v>
      </c>
      <c r="AJ173" s="93">
        <f t="shared" si="14"/>
        <v>2229555</v>
      </c>
      <c r="AK173" s="93">
        <v>15902</v>
      </c>
      <c r="AL173" s="94">
        <v>115441</v>
      </c>
      <c r="AM173" s="93"/>
      <c r="AN173" s="93"/>
      <c r="AO173" s="93">
        <f t="shared" si="15"/>
        <v>2360898</v>
      </c>
      <c r="AP173" s="93"/>
      <c r="AR173" s="36" t="s">
        <v>342</v>
      </c>
      <c r="AS173" s="37" t="s">
        <v>343</v>
      </c>
      <c r="AT173" s="82">
        <v>2967625</v>
      </c>
      <c r="AV173" s="93">
        <f t="shared" si="16"/>
        <v>606727</v>
      </c>
      <c r="AX173" s="82">
        <v>2344996</v>
      </c>
      <c r="AY173" s="94">
        <f t="shared" si="17"/>
        <v>-15902</v>
      </c>
    </row>
    <row r="174" spans="1:51" ht="15.75">
      <c r="A174" s="82">
        <v>779</v>
      </c>
      <c r="B174" s="82" t="s">
        <v>345</v>
      </c>
      <c r="C174" s="83">
        <v>78121</v>
      </c>
      <c r="D174" s="83">
        <v>12121</v>
      </c>
      <c r="F174" s="102">
        <v>75446</v>
      </c>
      <c r="G174" s="102">
        <v>11706</v>
      </c>
      <c r="I174" s="83">
        <v>675493</v>
      </c>
      <c r="J174" s="83">
        <v>104808</v>
      </c>
      <c r="L174" s="83">
        <v>287356</v>
      </c>
      <c r="M174" s="83">
        <v>44586</v>
      </c>
      <c r="O174" s="83">
        <v>367333</v>
      </c>
      <c r="P174" s="83">
        <v>56995</v>
      </c>
      <c r="R174" s="83">
        <v>0</v>
      </c>
      <c r="S174" s="83">
        <v>0</v>
      </c>
      <c r="U174" s="83">
        <v>3274</v>
      </c>
      <c r="V174" s="83">
        <v>508</v>
      </c>
      <c r="X174" s="87">
        <f t="shared" si="12"/>
        <v>1487023</v>
      </c>
      <c r="Y174" s="87">
        <f t="shared" si="12"/>
        <v>230724</v>
      </c>
      <c r="Z174" s="93">
        <f t="shared" si="13"/>
        <v>1256299</v>
      </c>
      <c r="AB174" s="83">
        <v>779</v>
      </c>
      <c r="AC174" s="83" t="s">
        <v>345</v>
      </c>
      <c r="AD174" s="82">
        <v>206907</v>
      </c>
      <c r="AF174" s="83">
        <v>779</v>
      </c>
      <c r="AG174" s="83" t="s">
        <v>345</v>
      </c>
      <c r="AH174" s="82">
        <v>242034</v>
      </c>
      <c r="AJ174" s="93">
        <f t="shared" si="14"/>
        <v>1221172</v>
      </c>
      <c r="AK174" s="93"/>
      <c r="AL174" s="94">
        <v>45618</v>
      </c>
      <c r="AM174" s="93"/>
      <c r="AN174" s="93"/>
      <c r="AO174" s="93">
        <f t="shared" si="15"/>
        <v>1266790</v>
      </c>
      <c r="AP174" s="93"/>
      <c r="AR174" s="36" t="s">
        <v>344</v>
      </c>
      <c r="AS174" s="37" t="s">
        <v>345</v>
      </c>
      <c r="AT174" s="82">
        <v>1261682</v>
      </c>
      <c r="AV174" s="93">
        <f t="shared" si="16"/>
        <v>-5108</v>
      </c>
      <c r="AX174" s="82">
        <v>1266790</v>
      </c>
      <c r="AY174" s="94">
        <f t="shared" si="17"/>
        <v>0</v>
      </c>
    </row>
    <row r="175" spans="1:51" ht="15.75">
      <c r="A175" s="82">
        <v>781</v>
      </c>
      <c r="B175" s="82" t="s">
        <v>347</v>
      </c>
      <c r="C175" s="83">
        <v>901904</v>
      </c>
      <c r="D175" s="83">
        <v>292457</v>
      </c>
      <c r="F175" s="102">
        <v>363182</v>
      </c>
      <c r="G175" s="102">
        <v>117768</v>
      </c>
      <c r="I175" s="83">
        <v>2658546</v>
      </c>
      <c r="J175" s="83">
        <v>862078</v>
      </c>
      <c r="L175" s="83">
        <v>597995</v>
      </c>
      <c r="M175" s="83">
        <v>193910</v>
      </c>
      <c r="O175" s="83">
        <v>464729</v>
      </c>
      <c r="P175" s="83">
        <v>150696</v>
      </c>
      <c r="R175" s="83">
        <v>1962</v>
      </c>
      <c r="S175" s="83">
        <v>636</v>
      </c>
      <c r="U175" s="83">
        <v>34147</v>
      </c>
      <c r="V175" s="83">
        <v>11073</v>
      </c>
      <c r="X175" s="87">
        <f t="shared" si="12"/>
        <v>5022465</v>
      </c>
      <c r="Y175" s="87">
        <f t="shared" si="12"/>
        <v>1628618</v>
      </c>
      <c r="Z175" s="93">
        <f t="shared" si="13"/>
        <v>3393847</v>
      </c>
      <c r="AB175" s="83">
        <v>781</v>
      </c>
      <c r="AC175" s="83" t="s">
        <v>347</v>
      </c>
      <c r="AD175" s="82">
        <v>560762</v>
      </c>
      <c r="AF175" s="83">
        <v>781</v>
      </c>
      <c r="AG175" s="83" t="s">
        <v>347</v>
      </c>
      <c r="AH175" s="82">
        <v>623298</v>
      </c>
      <c r="AJ175" s="93">
        <f t="shared" si="14"/>
        <v>3331311</v>
      </c>
      <c r="AK175" s="93"/>
      <c r="AL175" s="94">
        <v>154920</v>
      </c>
      <c r="AM175" s="93"/>
      <c r="AN175" s="93"/>
      <c r="AO175" s="93">
        <f t="shared" si="15"/>
        <v>3486231</v>
      </c>
      <c r="AP175" s="93"/>
      <c r="AR175" s="36" t="s">
        <v>346</v>
      </c>
      <c r="AS175" s="37" t="s">
        <v>347</v>
      </c>
      <c r="AT175" s="82">
        <v>3476287.8</v>
      </c>
      <c r="AV175" s="93">
        <f t="shared" si="16"/>
        <v>-9943.200000000186</v>
      </c>
      <c r="AX175" s="82">
        <v>3486231</v>
      </c>
      <c r="AY175" s="94">
        <f t="shared" si="17"/>
        <v>0</v>
      </c>
    </row>
    <row r="176" spans="1:51" ht="15.75">
      <c r="A176" s="82">
        <v>784</v>
      </c>
      <c r="B176" s="82" t="s">
        <v>349</v>
      </c>
      <c r="C176" s="83">
        <v>105227</v>
      </c>
      <c r="D176" s="83">
        <v>2916</v>
      </c>
      <c r="F176" s="102">
        <v>234667</v>
      </c>
      <c r="G176" s="102">
        <v>6504</v>
      </c>
      <c r="I176" s="83">
        <v>687541</v>
      </c>
      <c r="J176" s="83">
        <v>19054</v>
      </c>
      <c r="L176" s="83">
        <v>106375</v>
      </c>
      <c r="M176" s="83">
        <v>2948</v>
      </c>
      <c r="O176" s="83">
        <v>198429</v>
      </c>
      <c r="P176" s="83">
        <v>5499</v>
      </c>
      <c r="R176" s="83">
        <v>0</v>
      </c>
      <c r="S176" s="83">
        <v>0</v>
      </c>
      <c r="U176" s="83">
        <v>7484</v>
      </c>
      <c r="V176" s="83">
        <v>207</v>
      </c>
      <c r="X176" s="87">
        <f t="shared" si="12"/>
        <v>1339723</v>
      </c>
      <c r="Y176" s="87">
        <f t="shared" si="12"/>
        <v>37128</v>
      </c>
      <c r="Z176" s="93">
        <f t="shared" si="13"/>
        <v>1302595</v>
      </c>
      <c r="AB176" s="83">
        <v>784</v>
      </c>
      <c r="AC176" s="83" t="s">
        <v>349</v>
      </c>
      <c r="AD176" s="82">
        <v>215747</v>
      </c>
      <c r="AF176" s="83">
        <v>784</v>
      </c>
      <c r="AG176" s="83" t="s">
        <v>349</v>
      </c>
      <c r="AH176" s="82">
        <v>219569</v>
      </c>
      <c r="AJ176" s="93">
        <f t="shared" si="14"/>
        <v>1298773</v>
      </c>
      <c r="AK176" s="93"/>
      <c r="AL176" s="94">
        <v>27944</v>
      </c>
      <c r="AM176" s="93"/>
      <c r="AN176" s="93"/>
      <c r="AO176" s="93">
        <f t="shared" si="15"/>
        <v>1326717</v>
      </c>
      <c r="AP176" s="93"/>
      <c r="AR176" s="36" t="s">
        <v>348</v>
      </c>
      <c r="AS176" s="37" t="s">
        <v>349</v>
      </c>
      <c r="AT176" s="82">
        <v>1326717</v>
      </c>
      <c r="AV176" s="93">
        <f t="shared" si="16"/>
        <v>0</v>
      </c>
      <c r="AX176" s="82">
        <v>1326717</v>
      </c>
      <c r="AY176" s="94">
        <f t="shared" si="17"/>
        <v>0</v>
      </c>
    </row>
    <row r="177" spans="1:51" ht="15.75">
      <c r="A177" s="82">
        <v>785</v>
      </c>
      <c r="B177" s="82" t="s">
        <v>351</v>
      </c>
      <c r="C177" s="83">
        <v>296631</v>
      </c>
      <c r="D177" s="83">
        <v>57001</v>
      </c>
      <c r="F177" s="102">
        <v>522867</v>
      </c>
      <c r="G177" s="102">
        <v>100475</v>
      </c>
      <c r="I177" s="83">
        <v>2004800</v>
      </c>
      <c r="J177" s="83">
        <v>385247</v>
      </c>
      <c r="L177" s="83">
        <v>379255</v>
      </c>
      <c r="M177" s="83">
        <v>72879</v>
      </c>
      <c r="O177" s="83">
        <v>507812</v>
      </c>
      <c r="P177" s="83">
        <v>97582</v>
      </c>
      <c r="R177" s="83">
        <v>0</v>
      </c>
      <c r="S177" s="83">
        <v>0</v>
      </c>
      <c r="U177" s="83">
        <v>936</v>
      </c>
      <c r="V177" s="83">
        <v>180</v>
      </c>
      <c r="X177" s="87">
        <f t="shared" si="12"/>
        <v>3712301</v>
      </c>
      <c r="Y177" s="87">
        <f t="shared" si="12"/>
        <v>713364</v>
      </c>
      <c r="Z177" s="93">
        <f t="shared" si="13"/>
        <v>2998937</v>
      </c>
      <c r="AB177" s="83">
        <v>785</v>
      </c>
      <c r="AC177" s="83" t="s">
        <v>351</v>
      </c>
      <c r="AD177" s="82">
        <v>496697</v>
      </c>
      <c r="AF177" s="83">
        <v>785</v>
      </c>
      <c r="AG177" s="83" t="s">
        <v>351</v>
      </c>
      <c r="AH177" s="82">
        <v>511109</v>
      </c>
      <c r="AJ177" s="93">
        <f t="shared" si="14"/>
        <v>2984525</v>
      </c>
      <c r="AK177" s="93">
        <v>35622</v>
      </c>
      <c r="AL177" s="94">
        <v>144078</v>
      </c>
      <c r="AM177" s="93"/>
      <c r="AN177" s="94">
        <v>90000</v>
      </c>
      <c r="AO177" s="93">
        <f t="shared" si="15"/>
        <v>3254225</v>
      </c>
      <c r="AP177" s="93"/>
      <c r="AR177" s="36" t="s">
        <v>350</v>
      </c>
      <c r="AS177" s="37" t="s">
        <v>351</v>
      </c>
      <c r="AT177" s="82">
        <v>3254225</v>
      </c>
      <c r="AV177" s="93">
        <f t="shared" si="16"/>
        <v>0</v>
      </c>
      <c r="AX177" s="82">
        <v>3218603</v>
      </c>
      <c r="AY177" s="94">
        <f t="shared" si="17"/>
        <v>-35622</v>
      </c>
    </row>
    <row r="178" spans="1:51" ht="15.75">
      <c r="A178" s="82">
        <v>786</v>
      </c>
      <c r="B178" s="82" t="s">
        <v>353</v>
      </c>
      <c r="C178" s="83">
        <v>25258</v>
      </c>
      <c r="D178" s="83">
        <v>2231</v>
      </c>
      <c r="F178" s="102">
        <v>193362</v>
      </c>
      <c r="G178" s="102">
        <v>17078</v>
      </c>
      <c r="I178" s="83">
        <v>728775</v>
      </c>
      <c r="J178" s="83">
        <v>64367</v>
      </c>
      <c r="L178" s="83">
        <v>221371</v>
      </c>
      <c r="M178" s="83">
        <v>19552</v>
      </c>
      <c r="O178" s="83">
        <v>137482</v>
      </c>
      <c r="P178" s="83">
        <v>12143</v>
      </c>
      <c r="R178" s="83">
        <v>0</v>
      </c>
      <c r="S178" s="83">
        <v>0</v>
      </c>
      <c r="U178" s="83">
        <v>6081</v>
      </c>
      <c r="V178" s="83">
        <v>537</v>
      </c>
      <c r="X178" s="87">
        <f t="shared" si="12"/>
        <v>1312329</v>
      </c>
      <c r="Y178" s="87">
        <f t="shared" si="12"/>
        <v>115908</v>
      </c>
      <c r="Z178" s="93">
        <f t="shared" si="13"/>
        <v>1196421</v>
      </c>
      <c r="AB178" s="83">
        <v>786</v>
      </c>
      <c r="AC178" s="83" t="s">
        <v>353</v>
      </c>
      <c r="AD178" s="82">
        <v>198166</v>
      </c>
      <c r="AF178" s="83">
        <v>786</v>
      </c>
      <c r="AG178" s="83" t="s">
        <v>353</v>
      </c>
      <c r="AH178" s="82">
        <v>179268</v>
      </c>
      <c r="AJ178" s="93">
        <f t="shared" si="14"/>
        <v>1215319</v>
      </c>
      <c r="AK178" s="93"/>
      <c r="AL178" s="94">
        <v>27376</v>
      </c>
      <c r="AM178" s="94">
        <v>52354</v>
      </c>
      <c r="AN178" s="93"/>
      <c r="AO178" s="93">
        <f t="shared" si="15"/>
        <v>1295049</v>
      </c>
      <c r="AP178" s="93"/>
      <c r="AR178" s="36" t="s">
        <v>352</v>
      </c>
      <c r="AS178" s="37" t="s">
        <v>353</v>
      </c>
      <c r="AT178" s="82">
        <v>1342295</v>
      </c>
      <c r="AV178" s="93">
        <f t="shared" si="16"/>
        <v>47246</v>
      </c>
      <c r="AX178" s="82">
        <v>1295049</v>
      </c>
      <c r="AY178" s="94">
        <f t="shared" si="17"/>
        <v>0</v>
      </c>
    </row>
    <row r="179" spans="1:51" ht="15.75">
      <c r="A179" s="82">
        <v>789</v>
      </c>
      <c r="B179" s="82" t="s">
        <v>355</v>
      </c>
      <c r="C179" s="83">
        <v>0</v>
      </c>
      <c r="D179" s="83">
        <v>0</v>
      </c>
      <c r="F179" s="102">
        <v>182998</v>
      </c>
      <c r="G179" s="102">
        <v>35196</v>
      </c>
      <c r="I179" s="83">
        <v>1153891</v>
      </c>
      <c r="J179" s="83">
        <v>221929</v>
      </c>
      <c r="L179" s="83">
        <v>251508</v>
      </c>
      <c r="M179" s="83">
        <v>48373</v>
      </c>
      <c r="O179" s="83">
        <v>374846</v>
      </c>
      <c r="P179" s="83">
        <v>72094</v>
      </c>
      <c r="R179" s="83">
        <v>0</v>
      </c>
      <c r="S179" s="83">
        <v>0</v>
      </c>
      <c r="U179" s="83">
        <v>12630</v>
      </c>
      <c r="V179" s="83">
        <v>2429</v>
      </c>
      <c r="X179" s="87">
        <f t="shared" si="12"/>
        <v>1975873</v>
      </c>
      <c r="Y179" s="87">
        <f t="shared" si="12"/>
        <v>380021</v>
      </c>
      <c r="Z179" s="93">
        <f t="shared" si="13"/>
        <v>1595852</v>
      </c>
      <c r="AB179" s="83">
        <v>789</v>
      </c>
      <c r="AC179" s="83" t="s">
        <v>355</v>
      </c>
      <c r="AD179" s="82">
        <v>262149</v>
      </c>
      <c r="AF179" s="83">
        <v>789</v>
      </c>
      <c r="AG179" s="83" t="s">
        <v>355</v>
      </c>
      <c r="AH179" s="82">
        <v>275129</v>
      </c>
      <c r="AJ179" s="93">
        <f t="shared" si="14"/>
        <v>1582872</v>
      </c>
      <c r="AK179" s="93"/>
      <c r="AL179" s="94">
        <v>53435</v>
      </c>
      <c r="AM179" s="93"/>
      <c r="AN179" s="93"/>
      <c r="AO179" s="93">
        <f t="shared" si="15"/>
        <v>1636307</v>
      </c>
      <c r="AP179" s="93"/>
      <c r="AR179" s="36" t="s">
        <v>354</v>
      </c>
      <c r="AS179" s="37" t="s">
        <v>355</v>
      </c>
      <c r="AT179" s="82">
        <v>1636307</v>
      </c>
      <c r="AV179" s="93">
        <f t="shared" si="16"/>
        <v>0</v>
      </c>
      <c r="AX179" s="82">
        <v>1636307</v>
      </c>
      <c r="AY179" s="94">
        <f t="shared" si="17"/>
        <v>0</v>
      </c>
    </row>
    <row r="180" spans="1:51" ht="15.75">
      <c r="A180" s="82">
        <v>791</v>
      </c>
      <c r="B180" s="82" t="s">
        <v>357</v>
      </c>
      <c r="C180" s="83">
        <v>7923</v>
      </c>
      <c r="D180" s="83">
        <v>357</v>
      </c>
      <c r="F180" s="102">
        <v>19133</v>
      </c>
      <c r="G180" s="102">
        <v>861</v>
      </c>
      <c r="I180" s="83">
        <v>597974</v>
      </c>
      <c r="J180" s="83">
        <v>26918</v>
      </c>
      <c r="L180" s="83">
        <v>291458</v>
      </c>
      <c r="M180" s="83">
        <v>13120</v>
      </c>
      <c r="O180" s="83">
        <v>259068</v>
      </c>
      <c r="P180" s="83">
        <v>11662</v>
      </c>
      <c r="R180" s="83">
        <v>0</v>
      </c>
      <c r="S180" s="83">
        <v>0</v>
      </c>
      <c r="U180" s="83">
        <v>0</v>
      </c>
      <c r="V180" s="83">
        <v>0</v>
      </c>
      <c r="X180" s="87">
        <f t="shared" si="12"/>
        <v>1175556</v>
      </c>
      <c r="Y180" s="87">
        <f t="shared" si="12"/>
        <v>52918</v>
      </c>
      <c r="Z180" s="93">
        <f t="shared" si="13"/>
        <v>1122638</v>
      </c>
      <c r="AB180" s="83">
        <v>791</v>
      </c>
      <c r="AC180" s="83" t="s">
        <v>357</v>
      </c>
      <c r="AD180" s="82">
        <v>186166</v>
      </c>
      <c r="AF180" s="83">
        <v>791</v>
      </c>
      <c r="AG180" s="83" t="s">
        <v>357</v>
      </c>
      <c r="AH180" s="82">
        <v>182192</v>
      </c>
      <c r="AJ180" s="93">
        <f t="shared" si="14"/>
        <v>1126612</v>
      </c>
      <c r="AK180" s="93"/>
      <c r="AL180" s="94">
        <v>23454</v>
      </c>
      <c r="AM180" s="93"/>
      <c r="AN180" s="93"/>
      <c r="AO180" s="93">
        <f t="shared" si="15"/>
        <v>1150066</v>
      </c>
      <c r="AP180" s="93"/>
      <c r="AR180" s="36" t="s">
        <v>356</v>
      </c>
      <c r="AS180" s="37" t="s">
        <v>357</v>
      </c>
      <c r="AT180" s="82">
        <v>1150066</v>
      </c>
      <c r="AV180" s="93">
        <f t="shared" si="16"/>
        <v>0</v>
      </c>
      <c r="AX180" s="82">
        <v>1150066</v>
      </c>
      <c r="AY180" s="94">
        <f t="shared" si="17"/>
        <v>0</v>
      </c>
    </row>
    <row r="181" spans="1:51" ht="15.75">
      <c r="A181" s="82">
        <v>792</v>
      </c>
      <c r="B181" s="82" t="s">
        <v>359</v>
      </c>
      <c r="C181" s="83">
        <v>129713</v>
      </c>
      <c r="D181" s="83">
        <v>22959</v>
      </c>
      <c r="F181" s="102">
        <v>451153</v>
      </c>
      <c r="G181" s="102">
        <v>79852</v>
      </c>
      <c r="I181" s="83">
        <v>2985874</v>
      </c>
      <c r="J181" s="83">
        <v>528487</v>
      </c>
      <c r="L181" s="83">
        <v>1202558</v>
      </c>
      <c r="M181" s="83">
        <v>212848</v>
      </c>
      <c r="O181" s="83">
        <v>171680</v>
      </c>
      <c r="P181" s="83">
        <v>30387</v>
      </c>
      <c r="R181" s="83">
        <v>28953</v>
      </c>
      <c r="S181" s="83">
        <v>5125</v>
      </c>
      <c r="U181" s="83">
        <v>15436</v>
      </c>
      <c r="V181" s="83">
        <v>2732</v>
      </c>
      <c r="X181" s="87">
        <f t="shared" si="12"/>
        <v>4985367</v>
      </c>
      <c r="Y181" s="87">
        <f t="shared" si="12"/>
        <v>882390</v>
      </c>
      <c r="Z181" s="93">
        <f t="shared" si="13"/>
        <v>4102977</v>
      </c>
      <c r="AB181" s="83">
        <v>792</v>
      </c>
      <c r="AC181" s="83" t="s">
        <v>359</v>
      </c>
      <c r="AD181" s="82">
        <v>678223</v>
      </c>
      <c r="AF181" s="83">
        <v>792</v>
      </c>
      <c r="AG181" s="83" t="s">
        <v>359</v>
      </c>
      <c r="AH181" s="82">
        <v>703021</v>
      </c>
      <c r="AJ181" s="93">
        <f t="shared" si="14"/>
        <v>4078179</v>
      </c>
      <c r="AK181" s="93">
        <v>23949</v>
      </c>
      <c r="AL181" s="94">
        <v>257303</v>
      </c>
      <c r="AM181" s="93"/>
      <c r="AN181" s="94">
        <v>11000</v>
      </c>
      <c r="AO181" s="93">
        <f t="shared" si="15"/>
        <v>4370431</v>
      </c>
      <c r="AP181" s="93"/>
      <c r="AR181" s="36" t="s">
        <v>358</v>
      </c>
      <c r="AS181" s="37" t="s">
        <v>359</v>
      </c>
      <c r="AT181" s="82">
        <v>4370431</v>
      </c>
      <c r="AV181" s="93">
        <f t="shared" si="16"/>
        <v>0</v>
      </c>
      <c r="AX181" s="82">
        <v>4346482</v>
      </c>
      <c r="AY181" s="94">
        <f t="shared" si="17"/>
        <v>-23949</v>
      </c>
    </row>
    <row r="182" spans="1:51" ht="15.75">
      <c r="A182" s="82">
        <v>793</v>
      </c>
      <c r="B182" s="82" t="s">
        <v>361</v>
      </c>
      <c r="C182" s="83">
        <v>122993</v>
      </c>
      <c r="D182" s="83">
        <v>14339</v>
      </c>
      <c r="F182" s="102">
        <v>69349</v>
      </c>
      <c r="G182" s="102">
        <v>8085</v>
      </c>
      <c r="I182" s="83">
        <v>477298</v>
      </c>
      <c r="J182" s="83">
        <v>55644</v>
      </c>
      <c r="L182" s="83">
        <v>107770</v>
      </c>
      <c r="M182" s="83">
        <v>12564</v>
      </c>
      <c r="O182" s="83">
        <v>150714</v>
      </c>
      <c r="P182" s="83">
        <v>17570</v>
      </c>
      <c r="R182" s="83">
        <v>0</v>
      </c>
      <c r="S182" s="83">
        <v>0</v>
      </c>
      <c r="U182" s="83">
        <v>0</v>
      </c>
      <c r="V182" s="83">
        <v>0</v>
      </c>
      <c r="X182" s="87">
        <f t="shared" si="12"/>
        <v>928124</v>
      </c>
      <c r="Y182" s="87">
        <f t="shared" si="12"/>
        <v>108202</v>
      </c>
      <c r="Z182" s="93">
        <f t="shared" si="13"/>
        <v>819922</v>
      </c>
      <c r="AB182" s="83">
        <v>793</v>
      </c>
      <c r="AC182" s="83" t="s">
        <v>361</v>
      </c>
      <c r="AD182" s="82">
        <v>135908</v>
      </c>
      <c r="AF182" s="83">
        <v>793</v>
      </c>
      <c r="AG182" s="83" t="s">
        <v>361</v>
      </c>
      <c r="AH182" s="82">
        <v>143112</v>
      </c>
      <c r="AJ182" s="93">
        <f t="shared" si="14"/>
        <v>812718</v>
      </c>
      <c r="AK182" s="93">
        <v>4436</v>
      </c>
      <c r="AL182" s="94">
        <v>36433</v>
      </c>
      <c r="AM182" s="93"/>
      <c r="AN182" s="93"/>
      <c r="AO182" s="93">
        <f t="shared" si="15"/>
        <v>853587</v>
      </c>
      <c r="AP182" s="93"/>
      <c r="AR182" s="36" t="s">
        <v>360</v>
      </c>
      <c r="AS182" s="37" t="s">
        <v>361</v>
      </c>
      <c r="AT182" s="82">
        <v>853587</v>
      </c>
      <c r="AV182" s="93">
        <f t="shared" si="16"/>
        <v>0</v>
      </c>
      <c r="AX182" s="82">
        <v>849151</v>
      </c>
      <c r="AY182" s="94">
        <f t="shared" si="17"/>
        <v>-4436</v>
      </c>
    </row>
    <row r="183" spans="3:48" s="88" customFormat="1" ht="15">
      <c r="C183" s="87">
        <f aca="true" t="shared" si="18" ref="C183:S183">SUM(C3:C182)</f>
        <v>122079281</v>
      </c>
      <c r="D183" s="87">
        <f t="shared" si="18"/>
        <v>28241275</v>
      </c>
      <c r="E183" s="87">
        <f t="shared" si="18"/>
        <v>0</v>
      </c>
      <c r="F183" s="87">
        <f t="shared" si="18"/>
        <v>101473053</v>
      </c>
      <c r="G183" s="87">
        <f t="shared" si="18"/>
        <v>19681237</v>
      </c>
      <c r="H183" s="87">
        <f t="shared" si="18"/>
        <v>0</v>
      </c>
      <c r="I183" s="87">
        <f t="shared" si="18"/>
        <v>597519786</v>
      </c>
      <c r="J183" s="87">
        <f t="shared" si="18"/>
        <v>121542174</v>
      </c>
      <c r="K183" s="87">
        <f t="shared" si="18"/>
        <v>0</v>
      </c>
      <c r="L183" s="87">
        <f t="shared" si="18"/>
        <v>159206027</v>
      </c>
      <c r="M183" s="87">
        <f t="shared" si="18"/>
        <v>30274151</v>
      </c>
      <c r="N183" s="87">
        <f t="shared" si="18"/>
        <v>0</v>
      </c>
      <c r="O183" s="87">
        <f t="shared" si="18"/>
        <v>75036735</v>
      </c>
      <c r="P183" s="87">
        <f t="shared" si="18"/>
        <v>13563665</v>
      </c>
      <c r="Q183" s="87">
        <f t="shared" si="18"/>
        <v>0</v>
      </c>
      <c r="R183" s="87">
        <f t="shared" si="18"/>
        <v>1053236</v>
      </c>
      <c r="S183" s="87">
        <f t="shared" si="18"/>
        <v>221633</v>
      </c>
      <c r="T183" s="90"/>
      <c r="U183" s="87">
        <f>SUM(U3:U182)</f>
        <v>3264056</v>
      </c>
      <c r="V183" s="87">
        <f>SUM(V3:V182)</f>
        <v>691355</v>
      </c>
      <c r="W183" s="90"/>
      <c r="X183" s="87">
        <f>SUM(X3:X182)</f>
        <v>1059632174</v>
      </c>
      <c r="Y183" s="87">
        <f>SUM(Y3:Y182)</f>
        <v>214215490</v>
      </c>
      <c r="Z183" s="87">
        <f>SUM(Z3:Z182)</f>
        <v>845416684</v>
      </c>
      <c r="AB183" s="82"/>
      <c r="AC183" s="82"/>
      <c r="AD183" s="87">
        <f>SUM(AD3:AD182)</f>
        <v>140115061</v>
      </c>
      <c r="AF183" s="82"/>
      <c r="AG183" s="82"/>
      <c r="AH183" s="87">
        <f>SUM(AH3:AH182)</f>
        <v>144078736</v>
      </c>
      <c r="AJ183" s="87">
        <f aca="true" t="shared" si="19" ref="AJ183:AO183">SUM(AJ3:AJ182)</f>
        <v>841453009</v>
      </c>
      <c r="AK183" s="87">
        <f t="shared" si="19"/>
        <v>663565.98</v>
      </c>
      <c r="AL183" s="87">
        <f t="shared" si="19"/>
        <v>28364929.509999998</v>
      </c>
      <c r="AM183" s="87">
        <f t="shared" si="19"/>
        <v>1612885.6</v>
      </c>
      <c r="AN183" s="87">
        <f t="shared" si="19"/>
        <v>371891.28</v>
      </c>
      <c r="AO183" s="87">
        <f t="shared" si="19"/>
        <v>872466281.37</v>
      </c>
      <c r="AP183" s="87"/>
      <c r="AR183" s="82"/>
      <c r="AS183" s="82"/>
      <c r="AT183" s="87">
        <f>SUM(AT3:AT182)</f>
        <v>825856936.45</v>
      </c>
      <c r="AU183" s="87">
        <f>SUM(AU3:AU182)</f>
        <v>0</v>
      </c>
      <c r="AV183" s="87">
        <f>SUM(AV3:AV182)</f>
        <v>-46609344.92000001</v>
      </c>
    </row>
    <row r="184" spans="41:48" ht="15">
      <c r="AO184" s="93">
        <f>+AO183-AK183</f>
        <v>871802715.39</v>
      </c>
      <c r="AV184" s="93"/>
    </row>
    <row r="185" ht="15">
      <c r="AV185" s="93"/>
    </row>
    <row r="186" ht="15">
      <c r="AV186" s="93"/>
    </row>
    <row r="187" ht="15">
      <c r="AV187" s="9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A1">
      <pane xSplit="2" ySplit="1" topLeftCell="R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65" sqref="U65"/>
    </sheetView>
  </sheetViews>
  <sheetFormatPr defaultColWidth="9.140625" defaultRowHeight="12.75"/>
  <cols>
    <col min="2" max="2" width="25.8515625" style="0" bestFit="1" customWidth="1"/>
    <col min="3" max="3" width="14.28125" style="0" bestFit="1" customWidth="1"/>
    <col min="4" max="4" width="18.8515625" style="0" bestFit="1" customWidth="1"/>
    <col min="5" max="5" width="16.140625" style="0" bestFit="1" customWidth="1"/>
    <col min="6" max="6" width="18.8515625" style="0" bestFit="1" customWidth="1"/>
    <col min="7" max="7" width="16.140625" style="0" bestFit="1" customWidth="1"/>
    <col min="8" max="8" width="18.8515625" style="0" bestFit="1" customWidth="1"/>
    <col min="9" max="10" width="17.57421875" style="0" bestFit="1" customWidth="1"/>
    <col min="11" max="11" width="16.140625" style="0" bestFit="1" customWidth="1"/>
    <col min="12" max="12" width="17.57421875" style="0" bestFit="1" customWidth="1"/>
    <col min="13" max="13" width="14.28125" style="0" bestFit="1" customWidth="1"/>
    <col min="14" max="14" width="12.8515625" style="0" bestFit="1" customWidth="1"/>
    <col min="15" max="15" width="16.140625" style="0" bestFit="1" customWidth="1"/>
    <col min="16" max="16" width="17.57421875" style="0" bestFit="1" customWidth="1"/>
    <col min="17" max="18" width="16.140625" style="0" bestFit="1" customWidth="1"/>
    <col min="19" max="20" width="20.7109375" style="0" bestFit="1" customWidth="1"/>
    <col min="21" max="21" width="17.57421875" style="0" bestFit="1" customWidth="1"/>
    <col min="22" max="22" width="16.140625" style="0" bestFit="1" customWidth="1"/>
    <col min="23" max="23" width="20.7109375" style="0" bestFit="1" customWidth="1"/>
  </cols>
  <sheetData>
    <row r="1" spans="1:23" ht="47.25">
      <c r="A1" s="107" t="s">
        <v>372</v>
      </c>
      <c r="B1" s="107" t="s">
        <v>840</v>
      </c>
      <c r="C1" s="107" t="s">
        <v>841</v>
      </c>
      <c r="D1" s="107" t="s">
        <v>842</v>
      </c>
      <c r="E1" s="107" t="s">
        <v>843</v>
      </c>
      <c r="F1" s="107" t="s">
        <v>844</v>
      </c>
      <c r="G1" s="107" t="s">
        <v>845</v>
      </c>
      <c r="H1" s="107" t="s">
        <v>846</v>
      </c>
      <c r="I1" s="107" t="s">
        <v>847</v>
      </c>
      <c r="J1" s="107" t="s">
        <v>848</v>
      </c>
      <c r="K1" s="107" t="s">
        <v>849</v>
      </c>
      <c r="L1" s="107" t="s">
        <v>850</v>
      </c>
      <c r="M1" s="107" t="s">
        <v>851</v>
      </c>
      <c r="N1" s="107" t="s">
        <v>852</v>
      </c>
      <c r="O1" s="107" t="s">
        <v>853</v>
      </c>
      <c r="P1" s="107" t="s">
        <v>854</v>
      </c>
      <c r="Q1" s="107" t="s">
        <v>855</v>
      </c>
      <c r="R1" s="107" t="s">
        <v>856</v>
      </c>
      <c r="S1" s="107" t="s">
        <v>362</v>
      </c>
      <c r="T1" s="113" t="s">
        <v>1037</v>
      </c>
      <c r="U1" s="113" t="s">
        <v>1038</v>
      </c>
      <c r="V1" s="112" t="s">
        <v>1039</v>
      </c>
      <c r="W1" s="112" t="s">
        <v>366</v>
      </c>
    </row>
    <row r="2" spans="1:24" ht="15.75">
      <c r="A2" s="108" t="s">
        <v>374</v>
      </c>
      <c r="B2" s="82" t="s">
        <v>857</v>
      </c>
      <c r="C2" s="109"/>
      <c r="D2" s="109">
        <v>95362.06</v>
      </c>
      <c r="E2" s="109">
        <v>3547.67</v>
      </c>
      <c r="F2" s="109">
        <v>281860.13</v>
      </c>
      <c r="G2" s="109">
        <v>20788.77</v>
      </c>
      <c r="H2" s="109">
        <v>1804820.4500000004</v>
      </c>
      <c r="I2" s="109">
        <v>99319.32</v>
      </c>
      <c r="J2" s="109">
        <v>449907.94000000006</v>
      </c>
      <c r="K2" s="109">
        <v>16636.55</v>
      </c>
      <c r="L2" s="109">
        <v>306090.96</v>
      </c>
      <c r="M2" s="109"/>
      <c r="N2" s="109"/>
      <c r="O2" s="109"/>
      <c r="P2" s="109">
        <v>82891</v>
      </c>
      <c r="Q2" s="109">
        <v>17404.000000000004</v>
      </c>
      <c r="R2" s="109"/>
      <c r="S2" s="109">
        <v>3178628.85</v>
      </c>
      <c r="T2" s="114">
        <f>+C2+D2+F2+H2+J2+L2+N2+O2+P2+Q2</f>
        <v>3038336.5400000005</v>
      </c>
      <c r="U2" s="114">
        <f>+E2+G2+I2+K2+M2</f>
        <v>140292.31</v>
      </c>
      <c r="V2" s="114">
        <f>+R2</f>
        <v>0</v>
      </c>
      <c r="W2" s="114">
        <f>SUM(T2:V2)</f>
        <v>3178628.8500000006</v>
      </c>
      <c r="X2" s="114">
        <f>+S2-W2</f>
        <v>0</v>
      </c>
    </row>
    <row r="3" spans="1:24" ht="15.75">
      <c r="A3" s="108" t="s">
        <v>376</v>
      </c>
      <c r="B3" s="82" t="s">
        <v>858</v>
      </c>
      <c r="C3" s="109"/>
      <c r="D3" s="109"/>
      <c r="E3" s="109"/>
      <c r="F3" s="109">
        <v>188520.04</v>
      </c>
      <c r="G3" s="109">
        <v>3850.3900000000003</v>
      </c>
      <c r="H3" s="109">
        <v>684983.69</v>
      </c>
      <c r="I3" s="109">
        <v>16013.48</v>
      </c>
      <c r="J3" s="109">
        <v>107589.27</v>
      </c>
      <c r="K3" s="109">
        <v>2251.3199999999997</v>
      </c>
      <c r="L3" s="109">
        <v>0</v>
      </c>
      <c r="M3" s="109">
        <v>0</v>
      </c>
      <c r="N3" s="109"/>
      <c r="O3" s="109"/>
      <c r="P3" s="109">
        <v>36091</v>
      </c>
      <c r="Q3" s="109"/>
      <c r="R3" s="109"/>
      <c r="S3" s="109">
        <v>1039299.19</v>
      </c>
      <c r="T3" s="114">
        <f aca="true" t="shared" si="0" ref="T3:T66">+C3+D3+F3+H3+J3+L3+N3+O3+P3+Q3</f>
        <v>1017184</v>
      </c>
      <c r="U3" s="114">
        <f aca="true" t="shared" si="1" ref="U3:U66">+E3+G3+I3+K3+M3</f>
        <v>22115.19</v>
      </c>
      <c r="V3" s="114">
        <f aca="true" t="shared" si="2" ref="V3:V66">+R3</f>
        <v>0</v>
      </c>
      <c r="W3" s="114">
        <f aca="true" t="shared" si="3" ref="W3:W66">SUM(T3:V3)</f>
        <v>1039299.19</v>
      </c>
      <c r="X3" s="114">
        <f aca="true" t="shared" si="4" ref="X3:X66">+S3-W3</f>
        <v>0</v>
      </c>
    </row>
    <row r="4" spans="1:24" ht="15.75">
      <c r="A4" s="108" t="s">
        <v>378</v>
      </c>
      <c r="B4" s="82" t="s">
        <v>859</v>
      </c>
      <c r="C4" s="109"/>
      <c r="D4" s="109">
        <v>0</v>
      </c>
      <c r="E4" s="109"/>
      <c r="F4" s="109">
        <v>145113.45</v>
      </c>
      <c r="G4" s="109">
        <v>446.12</v>
      </c>
      <c r="H4" s="109">
        <v>784659.0799999998</v>
      </c>
      <c r="I4" s="109">
        <v>6076.4400000000005</v>
      </c>
      <c r="J4" s="109">
        <v>537764.25</v>
      </c>
      <c r="K4" s="109">
        <v>3821.5499999999997</v>
      </c>
      <c r="L4" s="109">
        <v>126990.23</v>
      </c>
      <c r="M4" s="109"/>
      <c r="N4" s="109"/>
      <c r="O4" s="109"/>
      <c r="P4" s="109">
        <v>51297</v>
      </c>
      <c r="Q4" s="109"/>
      <c r="R4" s="109"/>
      <c r="S4" s="109">
        <v>1656168.1199999999</v>
      </c>
      <c r="T4" s="114">
        <f t="shared" si="0"/>
        <v>1645824.0099999998</v>
      </c>
      <c r="U4" s="114">
        <f t="shared" si="1"/>
        <v>10344.11</v>
      </c>
      <c r="V4" s="114">
        <f t="shared" si="2"/>
        <v>0</v>
      </c>
      <c r="W4" s="114">
        <f t="shared" si="3"/>
        <v>1656168.1199999999</v>
      </c>
      <c r="X4" s="114">
        <f t="shared" si="4"/>
        <v>0</v>
      </c>
    </row>
    <row r="5" spans="1:24" ht="15.75">
      <c r="A5" s="108" t="s">
        <v>380</v>
      </c>
      <c r="B5" s="82" t="s">
        <v>860</v>
      </c>
      <c r="C5" s="109"/>
      <c r="D5" s="109"/>
      <c r="E5" s="109"/>
      <c r="F5" s="109"/>
      <c r="G5" s="109"/>
      <c r="H5" s="109">
        <v>413112.04</v>
      </c>
      <c r="I5" s="109"/>
      <c r="J5" s="109">
        <v>32514.36</v>
      </c>
      <c r="K5" s="109"/>
      <c r="L5" s="109"/>
      <c r="M5" s="109"/>
      <c r="N5" s="109"/>
      <c r="O5" s="109"/>
      <c r="P5" s="109">
        <v>6849.52</v>
      </c>
      <c r="Q5" s="109"/>
      <c r="R5" s="109"/>
      <c r="S5" s="109">
        <v>452475.92</v>
      </c>
      <c r="T5" s="114">
        <f t="shared" si="0"/>
        <v>452475.92</v>
      </c>
      <c r="U5" s="114">
        <f t="shared" si="1"/>
        <v>0</v>
      </c>
      <c r="V5" s="114">
        <f t="shared" si="2"/>
        <v>0</v>
      </c>
      <c r="W5" s="114">
        <f t="shared" si="3"/>
        <v>452475.92</v>
      </c>
      <c r="X5" s="114">
        <f t="shared" si="4"/>
        <v>0</v>
      </c>
    </row>
    <row r="6" spans="1:24" ht="15.75">
      <c r="A6" s="108" t="s">
        <v>382</v>
      </c>
      <c r="B6" s="82" t="s">
        <v>861</v>
      </c>
      <c r="C6" s="109"/>
      <c r="D6" s="109">
        <v>107810.11000000002</v>
      </c>
      <c r="E6" s="109">
        <v>3233.4399999999996</v>
      </c>
      <c r="F6" s="109">
        <v>260939.42000000004</v>
      </c>
      <c r="G6" s="109">
        <v>7626.66</v>
      </c>
      <c r="H6" s="109">
        <v>4203058.09</v>
      </c>
      <c r="I6" s="109">
        <v>162704.28</v>
      </c>
      <c r="J6" s="109">
        <v>376957.04</v>
      </c>
      <c r="K6" s="109">
        <v>19402.76</v>
      </c>
      <c r="L6" s="109">
        <v>654926.4800000001</v>
      </c>
      <c r="M6" s="109">
        <v>22623.92</v>
      </c>
      <c r="N6" s="109"/>
      <c r="O6" s="109"/>
      <c r="P6" s="109">
        <v>96796.79000000001</v>
      </c>
      <c r="Q6" s="109"/>
      <c r="R6" s="109"/>
      <c r="S6" s="109">
        <v>5916078.99</v>
      </c>
      <c r="T6" s="114">
        <f t="shared" si="0"/>
        <v>5700487.930000001</v>
      </c>
      <c r="U6" s="114">
        <f t="shared" si="1"/>
        <v>215591.06</v>
      </c>
      <c r="V6" s="114">
        <f t="shared" si="2"/>
        <v>0</v>
      </c>
      <c r="W6" s="114">
        <f t="shared" si="3"/>
        <v>5916078.99</v>
      </c>
      <c r="X6" s="114">
        <f t="shared" si="4"/>
        <v>0</v>
      </c>
    </row>
    <row r="7" spans="1:24" ht="15.75">
      <c r="A7" s="108" t="s">
        <v>384</v>
      </c>
      <c r="B7" s="82" t="s">
        <v>862</v>
      </c>
      <c r="C7" s="109"/>
      <c r="D7" s="109">
        <v>340651.82</v>
      </c>
      <c r="E7" s="109">
        <v>8754.31</v>
      </c>
      <c r="F7" s="109">
        <v>816597.55</v>
      </c>
      <c r="G7" s="109">
        <v>21195.22</v>
      </c>
      <c r="H7" s="109">
        <v>1080658.1400000001</v>
      </c>
      <c r="I7" s="109">
        <v>20486.140000000003</v>
      </c>
      <c r="J7" s="109">
        <v>315566.26</v>
      </c>
      <c r="K7" s="109">
        <v>7577.930000000001</v>
      </c>
      <c r="L7" s="109">
        <v>0</v>
      </c>
      <c r="M7" s="109"/>
      <c r="N7" s="109"/>
      <c r="O7" s="109"/>
      <c r="P7" s="109">
        <v>50969.00000000001</v>
      </c>
      <c r="Q7" s="109"/>
      <c r="R7" s="109"/>
      <c r="S7" s="109">
        <v>2662456.3700000006</v>
      </c>
      <c r="T7" s="114">
        <f t="shared" si="0"/>
        <v>2604442.7700000005</v>
      </c>
      <c r="U7" s="114">
        <f t="shared" si="1"/>
        <v>58013.6</v>
      </c>
      <c r="V7" s="114">
        <f t="shared" si="2"/>
        <v>0</v>
      </c>
      <c r="W7" s="114">
        <f t="shared" si="3"/>
        <v>2662456.3700000006</v>
      </c>
      <c r="X7" s="114">
        <f t="shared" si="4"/>
        <v>0</v>
      </c>
    </row>
    <row r="8" spans="1:24" ht="15.75">
      <c r="A8" s="108" t="s">
        <v>386</v>
      </c>
      <c r="B8" s="82" t="s">
        <v>863</v>
      </c>
      <c r="C8" s="109"/>
      <c r="D8" s="109">
        <v>170411.73</v>
      </c>
      <c r="E8" s="109"/>
      <c r="F8" s="109">
        <v>1272637.09</v>
      </c>
      <c r="G8" s="109">
        <v>63310.46</v>
      </c>
      <c r="H8" s="109">
        <v>7329543.749999999</v>
      </c>
      <c r="I8" s="109">
        <v>362531.75</v>
      </c>
      <c r="J8" s="109">
        <v>101416.75999999998</v>
      </c>
      <c r="K8" s="109">
        <v>3266.16</v>
      </c>
      <c r="L8" s="109">
        <v>94492.98</v>
      </c>
      <c r="M8" s="109"/>
      <c r="N8" s="109"/>
      <c r="O8" s="109"/>
      <c r="P8" s="109">
        <v>221765.41999999998</v>
      </c>
      <c r="Q8" s="109"/>
      <c r="R8" s="109"/>
      <c r="S8" s="109">
        <v>9619376.1</v>
      </c>
      <c r="T8" s="114">
        <f t="shared" si="0"/>
        <v>9190267.729999999</v>
      </c>
      <c r="U8" s="114">
        <f t="shared" si="1"/>
        <v>429108.37</v>
      </c>
      <c r="V8" s="114">
        <f t="shared" si="2"/>
        <v>0</v>
      </c>
      <c r="W8" s="114">
        <f t="shared" si="3"/>
        <v>9619376.099999998</v>
      </c>
      <c r="X8" s="114">
        <f t="shared" si="4"/>
        <v>0</v>
      </c>
    </row>
    <row r="9" spans="1:24" ht="15.75">
      <c r="A9" s="108" t="s">
        <v>388</v>
      </c>
      <c r="B9" s="82" t="s">
        <v>864</v>
      </c>
      <c r="C9" s="109"/>
      <c r="D9" s="109">
        <v>5503798.23</v>
      </c>
      <c r="E9" s="109">
        <v>370864.53</v>
      </c>
      <c r="F9" s="109">
        <v>611125.11</v>
      </c>
      <c r="G9" s="109">
        <v>51940.85</v>
      </c>
      <c r="H9" s="109">
        <v>7752267.960000001</v>
      </c>
      <c r="I9" s="109">
        <v>622902.55</v>
      </c>
      <c r="J9" s="109">
        <v>213584.83999999997</v>
      </c>
      <c r="K9" s="109">
        <v>19082.63</v>
      </c>
      <c r="L9" s="109">
        <v>12350.28</v>
      </c>
      <c r="M9" s="109"/>
      <c r="N9" s="109"/>
      <c r="O9" s="109"/>
      <c r="P9" s="109">
        <v>155530.04</v>
      </c>
      <c r="Q9" s="109"/>
      <c r="R9" s="109"/>
      <c r="S9" s="109">
        <v>15313447.020000001</v>
      </c>
      <c r="T9" s="114">
        <f t="shared" si="0"/>
        <v>14248656.459999999</v>
      </c>
      <c r="U9" s="114">
        <f t="shared" si="1"/>
        <v>1064790.56</v>
      </c>
      <c r="V9" s="114">
        <f t="shared" si="2"/>
        <v>0</v>
      </c>
      <c r="W9" s="114">
        <f t="shared" si="3"/>
        <v>15313447.02</v>
      </c>
      <c r="X9" s="114">
        <f t="shared" si="4"/>
        <v>0</v>
      </c>
    </row>
    <row r="10" spans="1:24" ht="15.75">
      <c r="A10" s="108" t="s">
        <v>390</v>
      </c>
      <c r="B10" s="82" t="s">
        <v>865</v>
      </c>
      <c r="C10" s="109"/>
      <c r="D10" s="109"/>
      <c r="E10" s="109"/>
      <c r="F10" s="109">
        <v>585876.3800000001</v>
      </c>
      <c r="G10" s="109">
        <v>11872.100000000002</v>
      </c>
      <c r="H10" s="109">
        <v>1336414.36</v>
      </c>
      <c r="I10" s="109">
        <v>27036.97</v>
      </c>
      <c r="J10" s="109">
        <v>163670.09</v>
      </c>
      <c r="K10" s="109">
        <v>2557.2900000000004</v>
      </c>
      <c r="L10" s="109"/>
      <c r="M10" s="109"/>
      <c r="N10" s="109"/>
      <c r="O10" s="109"/>
      <c r="P10" s="109">
        <v>45882</v>
      </c>
      <c r="Q10" s="109"/>
      <c r="R10" s="109"/>
      <c r="S10" s="109">
        <v>2173309.1900000004</v>
      </c>
      <c r="T10" s="114">
        <f t="shared" si="0"/>
        <v>2131842.83</v>
      </c>
      <c r="U10" s="114">
        <f t="shared" si="1"/>
        <v>41466.36000000001</v>
      </c>
      <c r="V10" s="114">
        <f t="shared" si="2"/>
        <v>0</v>
      </c>
      <c r="W10" s="114">
        <f t="shared" si="3"/>
        <v>2173309.19</v>
      </c>
      <c r="X10" s="114">
        <f t="shared" si="4"/>
        <v>0</v>
      </c>
    </row>
    <row r="11" spans="1:24" ht="15.75">
      <c r="A11" s="108" t="s">
        <v>392</v>
      </c>
      <c r="B11" s="82" t="s">
        <v>866</v>
      </c>
      <c r="C11" s="109"/>
      <c r="D11" s="109">
        <v>1698.87</v>
      </c>
      <c r="E11" s="109"/>
      <c r="F11" s="109">
        <v>515716.88999999996</v>
      </c>
      <c r="G11" s="109">
        <v>6614.84</v>
      </c>
      <c r="H11" s="109">
        <v>1345763.13</v>
      </c>
      <c r="I11" s="109">
        <v>27765.519999999997</v>
      </c>
      <c r="J11" s="109">
        <v>15791.159999999998</v>
      </c>
      <c r="K11" s="109"/>
      <c r="L11" s="109">
        <v>6311.55</v>
      </c>
      <c r="M11" s="109"/>
      <c r="N11" s="109">
        <v>0</v>
      </c>
      <c r="O11" s="109"/>
      <c r="P11" s="109">
        <v>45893</v>
      </c>
      <c r="Q11" s="109"/>
      <c r="R11" s="109"/>
      <c r="S11" s="109">
        <v>1965554.96</v>
      </c>
      <c r="T11" s="114">
        <f t="shared" si="0"/>
        <v>1931174.5999999999</v>
      </c>
      <c r="U11" s="114">
        <f t="shared" si="1"/>
        <v>34380.36</v>
      </c>
      <c r="V11" s="114">
        <f t="shared" si="2"/>
        <v>0</v>
      </c>
      <c r="W11" s="114">
        <f t="shared" si="3"/>
        <v>1965554.96</v>
      </c>
      <c r="X11" s="114">
        <f t="shared" si="4"/>
        <v>0</v>
      </c>
    </row>
    <row r="12" spans="1:24" ht="15.75">
      <c r="A12" s="108" t="s">
        <v>394</v>
      </c>
      <c r="B12" s="82" t="s">
        <v>867</v>
      </c>
      <c r="C12" s="109"/>
      <c r="D12" s="109"/>
      <c r="E12" s="109"/>
      <c r="F12" s="109">
        <v>19.61</v>
      </c>
      <c r="G12" s="109"/>
      <c r="H12" s="109">
        <v>17056625.109999996</v>
      </c>
      <c r="I12" s="109">
        <v>1003935.57</v>
      </c>
      <c r="J12" s="109"/>
      <c r="K12" s="109"/>
      <c r="L12" s="109"/>
      <c r="M12" s="109"/>
      <c r="N12" s="109"/>
      <c r="O12" s="109"/>
      <c r="P12" s="109">
        <v>373186.68</v>
      </c>
      <c r="Q12" s="109"/>
      <c r="R12" s="109">
        <v>1392065.7700000003</v>
      </c>
      <c r="S12" s="109">
        <v>19825832.739999995</v>
      </c>
      <c r="T12" s="114">
        <f t="shared" si="0"/>
        <v>17429831.399999995</v>
      </c>
      <c r="U12" s="114">
        <f t="shared" si="1"/>
        <v>1003935.57</v>
      </c>
      <c r="V12" s="114">
        <f t="shared" si="2"/>
        <v>1392065.7700000003</v>
      </c>
      <c r="W12" s="114">
        <f t="shared" si="3"/>
        <v>19825832.739999995</v>
      </c>
      <c r="X12" s="114">
        <f t="shared" si="4"/>
        <v>0</v>
      </c>
    </row>
    <row r="13" spans="1:24" ht="15.75">
      <c r="A13" s="108" t="s">
        <v>396</v>
      </c>
      <c r="B13" s="82" t="s">
        <v>868</v>
      </c>
      <c r="C13" s="109">
        <v>23367</v>
      </c>
      <c r="D13" s="109">
        <v>109834.20000000001</v>
      </c>
      <c r="E13" s="109">
        <v>14996.21</v>
      </c>
      <c r="F13" s="109">
        <v>574664.2899999999</v>
      </c>
      <c r="G13" s="109">
        <v>10436.18</v>
      </c>
      <c r="H13" s="109">
        <v>1024846.87</v>
      </c>
      <c r="I13" s="109">
        <v>17697.5</v>
      </c>
      <c r="J13" s="109">
        <v>76930.20999999999</v>
      </c>
      <c r="K13" s="109">
        <v>1004.84</v>
      </c>
      <c r="L13" s="109">
        <v>127290.73000000001</v>
      </c>
      <c r="M13" s="109"/>
      <c r="N13" s="109"/>
      <c r="O13" s="109"/>
      <c r="P13" s="109">
        <v>29704</v>
      </c>
      <c r="Q13" s="109"/>
      <c r="R13" s="109"/>
      <c r="S13" s="109">
        <v>2010772.03</v>
      </c>
      <c r="T13" s="114">
        <f t="shared" si="0"/>
        <v>1966637.2999999998</v>
      </c>
      <c r="U13" s="114">
        <f t="shared" si="1"/>
        <v>44134.729999999996</v>
      </c>
      <c r="V13" s="114">
        <f t="shared" si="2"/>
        <v>0</v>
      </c>
      <c r="W13" s="114">
        <f t="shared" si="3"/>
        <v>2010772.0299999998</v>
      </c>
      <c r="X13" s="114">
        <f t="shared" si="4"/>
        <v>0</v>
      </c>
    </row>
    <row r="14" spans="1:24" ht="15.75">
      <c r="A14" s="108" t="s">
        <v>398</v>
      </c>
      <c r="B14" s="82" t="s">
        <v>869</v>
      </c>
      <c r="C14" s="109"/>
      <c r="D14" s="109">
        <v>1075.65</v>
      </c>
      <c r="E14" s="109"/>
      <c r="F14" s="109">
        <v>226571.36</v>
      </c>
      <c r="G14" s="109">
        <v>2197.09</v>
      </c>
      <c r="H14" s="109">
        <v>1042650.03</v>
      </c>
      <c r="I14" s="109">
        <v>21330.730000000003</v>
      </c>
      <c r="J14" s="109">
        <v>323832.81</v>
      </c>
      <c r="K14" s="109">
        <v>4337.58</v>
      </c>
      <c r="L14" s="109">
        <v>0</v>
      </c>
      <c r="M14" s="109"/>
      <c r="N14" s="109"/>
      <c r="O14" s="109"/>
      <c r="P14" s="109">
        <v>27103</v>
      </c>
      <c r="Q14" s="109"/>
      <c r="R14" s="109"/>
      <c r="S14" s="109">
        <v>1649098.25</v>
      </c>
      <c r="T14" s="114">
        <f t="shared" si="0"/>
        <v>1621232.85</v>
      </c>
      <c r="U14" s="114">
        <f t="shared" si="1"/>
        <v>27865.4</v>
      </c>
      <c r="V14" s="114">
        <f t="shared" si="2"/>
        <v>0</v>
      </c>
      <c r="W14" s="114">
        <f t="shared" si="3"/>
        <v>1649098.25</v>
      </c>
      <c r="X14" s="114">
        <f t="shared" si="4"/>
        <v>0</v>
      </c>
    </row>
    <row r="15" spans="1:24" ht="15.75">
      <c r="A15" s="108" t="s">
        <v>400</v>
      </c>
      <c r="B15" s="82" t="s">
        <v>870</v>
      </c>
      <c r="C15" s="109"/>
      <c r="D15" s="109">
        <v>81206.6</v>
      </c>
      <c r="E15" s="109">
        <v>677.5400000000001</v>
      </c>
      <c r="F15" s="109">
        <v>230609.28999999998</v>
      </c>
      <c r="G15" s="109">
        <v>8189</v>
      </c>
      <c r="H15" s="109">
        <v>703315.64</v>
      </c>
      <c r="I15" s="109">
        <v>25944.769999999997</v>
      </c>
      <c r="J15" s="109">
        <v>113439.16</v>
      </c>
      <c r="K15" s="109">
        <v>3486.37</v>
      </c>
      <c r="L15" s="109">
        <v>0</v>
      </c>
      <c r="M15" s="109"/>
      <c r="N15" s="109"/>
      <c r="O15" s="109"/>
      <c r="P15" s="109">
        <v>55043.97</v>
      </c>
      <c r="Q15" s="109"/>
      <c r="R15" s="109"/>
      <c r="S15" s="109">
        <v>1221912.34</v>
      </c>
      <c r="T15" s="114">
        <f t="shared" si="0"/>
        <v>1183614.66</v>
      </c>
      <c r="U15" s="114">
        <f t="shared" si="1"/>
        <v>38297.68</v>
      </c>
      <c r="V15" s="114">
        <f t="shared" si="2"/>
        <v>0</v>
      </c>
      <c r="W15" s="114">
        <f t="shared" si="3"/>
        <v>1221912.3399999999</v>
      </c>
      <c r="X15" s="114">
        <f t="shared" si="4"/>
        <v>0</v>
      </c>
    </row>
    <row r="16" spans="1:24" ht="15.75">
      <c r="A16" s="108" t="s">
        <v>402</v>
      </c>
      <c r="B16" s="82" t="s">
        <v>871</v>
      </c>
      <c r="C16" s="109"/>
      <c r="D16" s="109">
        <v>4067.55</v>
      </c>
      <c r="E16" s="109"/>
      <c r="F16" s="109">
        <v>164513.32</v>
      </c>
      <c r="G16" s="109">
        <v>7809.83</v>
      </c>
      <c r="H16" s="109">
        <v>2333865.22</v>
      </c>
      <c r="I16" s="109">
        <v>114390.23</v>
      </c>
      <c r="J16" s="109">
        <v>163125.69</v>
      </c>
      <c r="K16" s="109">
        <v>6918.94</v>
      </c>
      <c r="L16" s="109">
        <v>86855.82</v>
      </c>
      <c r="M16" s="109">
        <v>2192.33</v>
      </c>
      <c r="N16" s="109"/>
      <c r="O16" s="109"/>
      <c r="P16" s="109">
        <v>96567</v>
      </c>
      <c r="Q16" s="109"/>
      <c r="R16" s="109">
        <v>198966.22</v>
      </c>
      <c r="S16" s="109">
        <v>3179272.1500000004</v>
      </c>
      <c r="T16" s="114">
        <f t="shared" si="0"/>
        <v>2848994.6</v>
      </c>
      <c r="U16" s="114">
        <f t="shared" si="1"/>
        <v>131311.33</v>
      </c>
      <c r="V16" s="114">
        <f t="shared" si="2"/>
        <v>198966.22</v>
      </c>
      <c r="W16" s="114">
        <f t="shared" si="3"/>
        <v>3179272.1500000004</v>
      </c>
      <c r="X16" s="114">
        <f t="shared" si="4"/>
        <v>0</v>
      </c>
    </row>
    <row r="17" spans="1:24" ht="15.75">
      <c r="A17" s="108" t="s">
        <v>404</v>
      </c>
      <c r="B17" s="82" t="s">
        <v>872</v>
      </c>
      <c r="C17" s="109"/>
      <c r="D17" s="109"/>
      <c r="E17" s="109"/>
      <c r="F17" s="109">
        <v>809439.24</v>
      </c>
      <c r="G17" s="109">
        <v>14638.62</v>
      </c>
      <c r="H17" s="109">
        <v>4358934.99</v>
      </c>
      <c r="I17" s="109">
        <v>76036.61</v>
      </c>
      <c r="J17" s="109">
        <v>526943.32</v>
      </c>
      <c r="K17" s="109">
        <v>10430.3</v>
      </c>
      <c r="L17" s="109">
        <v>48905.020000000004</v>
      </c>
      <c r="M17" s="109"/>
      <c r="N17" s="109"/>
      <c r="O17" s="109">
        <v>64270</v>
      </c>
      <c r="P17" s="109">
        <v>205627.76</v>
      </c>
      <c r="Q17" s="109">
        <v>18000</v>
      </c>
      <c r="R17" s="109"/>
      <c r="S17" s="109">
        <v>6133225.86</v>
      </c>
      <c r="T17" s="114">
        <f t="shared" si="0"/>
        <v>6032120.33</v>
      </c>
      <c r="U17" s="114">
        <f t="shared" si="1"/>
        <v>101105.53</v>
      </c>
      <c r="V17" s="114">
        <f t="shared" si="2"/>
        <v>0</v>
      </c>
      <c r="W17" s="114">
        <f t="shared" si="3"/>
        <v>6133225.86</v>
      </c>
      <c r="X17" s="114">
        <f t="shared" si="4"/>
        <v>0</v>
      </c>
    </row>
    <row r="18" spans="1:24" ht="15.75">
      <c r="A18" s="108" t="s">
        <v>406</v>
      </c>
      <c r="B18" s="82" t="s">
        <v>873</v>
      </c>
      <c r="C18" s="109"/>
      <c r="D18" s="109">
        <v>100792.23000000001</v>
      </c>
      <c r="E18" s="109">
        <v>5343.8</v>
      </c>
      <c r="F18" s="109">
        <v>435014.74</v>
      </c>
      <c r="G18" s="109">
        <v>20093.21</v>
      </c>
      <c r="H18" s="109">
        <v>1126891.5499999998</v>
      </c>
      <c r="I18" s="109">
        <v>52194.240000000005</v>
      </c>
      <c r="J18" s="109">
        <v>204556.99</v>
      </c>
      <c r="K18" s="109">
        <v>9507.460000000001</v>
      </c>
      <c r="L18" s="109">
        <v>230264.71000000002</v>
      </c>
      <c r="M18" s="109">
        <v>11187.09</v>
      </c>
      <c r="N18" s="109"/>
      <c r="O18" s="109"/>
      <c r="P18" s="109">
        <v>90405.37</v>
      </c>
      <c r="Q18" s="109"/>
      <c r="R18" s="109"/>
      <c r="S18" s="109">
        <v>2286251.3899999997</v>
      </c>
      <c r="T18" s="114">
        <f t="shared" si="0"/>
        <v>2187925.59</v>
      </c>
      <c r="U18" s="114">
        <f t="shared" si="1"/>
        <v>98325.8</v>
      </c>
      <c r="V18" s="114">
        <f t="shared" si="2"/>
        <v>0</v>
      </c>
      <c r="W18" s="114">
        <f t="shared" si="3"/>
        <v>2286251.3899999997</v>
      </c>
      <c r="X18" s="114">
        <f t="shared" si="4"/>
        <v>0</v>
      </c>
    </row>
    <row r="19" spans="1:24" ht="15.75">
      <c r="A19" s="108" t="s">
        <v>408</v>
      </c>
      <c r="B19" s="82" t="s">
        <v>874</v>
      </c>
      <c r="C19" s="109"/>
      <c r="D19" s="109">
        <v>5793.5599999999995</v>
      </c>
      <c r="E19" s="109"/>
      <c r="F19" s="109">
        <v>264022.78</v>
      </c>
      <c r="G19" s="109">
        <v>17239.239999999998</v>
      </c>
      <c r="H19" s="109">
        <v>1289341.7000000002</v>
      </c>
      <c r="I19" s="109">
        <v>101934.26000000001</v>
      </c>
      <c r="J19" s="109">
        <v>64770.61</v>
      </c>
      <c r="K19" s="109">
        <v>8681.51</v>
      </c>
      <c r="L19" s="109">
        <v>231534.36000000002</v>
      </c>
      <c r="M19" s="109">
        <v>16287.59</v>
      </c>
      <c r="N19" s="109"/>
      <c r="O19" s="109"/>
      <c r="P19" s="109">
        <v>120294.07</v>
      </c>
      <c r="Q19" s="109"/>
      <c r="R19" s="109"/>
      <c r="S19" s="109">
        <v>2119899.6800000006</v>
      </c>
      <c r="T19" s="114">
        <f t="shared" si="0"/>
        <v>1975757.0800000005</v>
      </c>
      <c r="U19" s="114">
        <f t="shared" si="1"/>
        <v>144142.6</v>
      </c>
      <c r="V19" s="114">
        <f t="shared" si="2"/>
        <v>0</v>
      </c>
      <c r="W19" s="114">
        <f t="shared" si="3"/>
        <v>2119899.6800000006</v>
      </c>
      <c r="X19" s="114">
        <f t="shared" si="4"/>
        <v>0</v>
      </c>
    </row>
    <row r="20" spans="1:24" ht="15.75">
      <c r="A20" s="108" t="s">
        <v>410</v>
      </c>
      <c r="B20" s="82" t="s">
        <v>875</v>
      </c>
      <c r="C20" s="109"/>
      <c r="D20" s="109">
        <v>8550.45</v>
      </c>
      <c r="E20" s="109">
        <v>915.64</v>
      </c>
      <c r="F20" s="109">
        <v>162978.09</v>
      </c>
      <c r="G20" s="109">
        <v>4460.82</v>
      </c>
      <c r="H20" s="109">
        <v>142035.69</v>
      </c>
      <c r="I20" s="109">
        <v>3052.14</v>
      </c>
      <c r="J20" s="109">
        <v>18829.510000000002</v>
      </c>
      <c r="K20" s="109">
        <v>0</v>
      </c>
      <c r="L20" s="109">
        <v>84743.07</v>
      </c>
      <c r="M20" s="109">
        <v>1526.07</v>
      </c>
      <c r="N20" s="109"/>
      <c r="O20" s="109"/>
      <c r="P20" s="109">
        <v>8095.74</v>
      </c>
      <c r="Q20" s="109"/>
      <c r="R20" s="109"/>
      <c r="S20" s="109">
        <v>435187.22000000003</v>
      </c>
      <c r="T20" s="114">
        <f t="shared" si="0"/>
        <v>425232.55</v>
      </c>
      <c r="U20" s="114">
        <f t="shared" si="1"/>
        <v>9954.67</v>
      </c>
      <c r="V20" s="114">
        <f t="shared" si="2"/>
        <v>0</v>
      </c>
      <c r="W20" s="114">
        <f t="shared" si="3"/>
        <v>435187.22</v>
      </c>
      <c r="X20" s="114">
        <f t="shared" si="4"/>
        <v>0</v>
      </c>
    </row>
    <row r="21" spans="1:24" ht="15.75">
      <c r="A21" s="108" t="s">
        <v>412</v>
      </c>
      <c r="B21" s="82" t="s">
        <v>876</v>
      </c>
      <c r="C21" s="109"/>
      <c r="D21" s="109">
        <v>14235.91</v>
      </c>
      <c r="E21" s="109"/>
      <c r="F21" s="109">
        <v>714104.87</v>
      </c>
      <c r="G21" s="109">
        <v>38067.93</v>
      </c>
      <c r="H21" s="109">
        <v>3876284.9699999997</v>
      </c>
      <c r="I21" s="109">
        <v>222986.43</v>
      </c>
      <c r="J21" s="109">
        <v>115536.90999999999</v>
      </c>
      <c r="K21" s="109">
        <v>7008.72</v>
      </c>
      <c r="L21" s="109">
        <v>1334328.6099999999</v>
      </c>
      <c r="M21" s="109">
        <v>81701.26999999999</v>
      </c>
      <c r="N21" s="109"/>
      <c r="O21" s="109"/>
      <c r="P21" s="109">
        <v>242499.79</v>
      </c>
      <c r="Q21" s="109"/>
      <c r="R21" s="109"/>
      <c r="S21" s="109">
        <v>6646755.409999999</v>
      </c>
      <c r="T21" s="114">
        <f t="shared" si="0"/>
        <v>6296991.06</v>
      </c>
      <c r="U21" s="114">
        <f t="shared" si="1"/>
        <v>349764.35</v>
      </c>
      <c r="V21" s="114">
        <f t="shared" si="2"/>
        <v>0</v>
      </c>
      <c r="W21" s="114">
        <f t="shared" si="3"/>
        <v>6646755.409999999</v>
      </c>
      <c r="X21" s="114">
        <f t="shared" si="4"/>
        <v>0</v>
      </c>
    </row>
    <row r="22" spans="1:24" ht="15.75">
      <c r="A22" s="108" t="s">
        <v>414</v>
      </c>
      <c r="B22" s="82" t="s">
        <v>877</v>
      </c>
      <c r="C22" s="109"/>
      <c r="D22" s="109">
        <v>42890.75</v>
      </c>
      <c r="E22" s="109">
        <v>259.71000000000004</v>
      </c>
      <c r="F22" s="109">
        <v>136508.58</v>
      </c>
      <c r="G22" s="109">
        <v>962.9200000000001</v>
      </c>
      <c r="H22" s="109">
        <v>820742.51</v>
      </c>
      <c r="I22" s="109">
        <v>9387.1</v>
      </c>
      <c r="J22" s="109">
        <v>151779.86</v>
      </c>
      <c r="K22" s="109">
        <v>1080.48</v>
      </c>
      <c r="L22" s="109"/>
      <c r="M22" s="109"/>
      <c r="N22" s="109"/>
      <c r="O22" s="109"/>
      <c r="P22" s="109">
        <v>22503</v>
      </c>
      <c r="Q22" s="109"/>
      <c r="R22" s="109"/>
      <c r="S22" s="109">
        <v>1186114.91</v>
      </c>
      <c r="T22" s="114">
        <f t="shared" si="0"/>
        <v>1174424.7</v>
      </c>
      <c r="U22" s="114">
        <f t="shared" si="1"/>
        <v>11690.21</v>
      </c>
      <c r="V22" s="114">
        <f t="shared" si="2"/>
        <v>0</v>
      </c>
      <c r="W22" s="114">
        <f t="shared" si="3"/>
        <v>1186114.91</v>
      </c>
      <c r="X22" s="114">
        <f t="shared" si="4"/>
        <v>0</v>
      </c>
    </row>
    <row r="23" spans="1:24" ht="15.75">
      <c r="A23" s="108" t="s">
        <v>416</v>
      </c>
      <c r="B23" s="82" t="s">
        <v>878</v>
      </c>
      <c r="C23" s="109"/>
      <c r="D23" s="109">
        <v>746603.27</v>
      </c>
      <c r="E23" s="109">
        <v>27083.79</v>
      </c>
      <c r="F23" s="109">
        <v>686767.47</v>
      </c>
      <c r="G23" s="109">
        <v>28579.96</v>
      </c>
      <c r="H23" s="109">
        <v>7149447.069999999</v>
      </c>
      <c r="I23" s="109">
        <v>349597.79000000004</v>
      </c>
      <c r="J23" s="109">
        <v>1183876.19</v>
      </c>
      <c r="K23" s="109">
        <v>48775.11</v>
      </c>
      <c r="L23" s="109">
        <v>1537016.05</v>
      </c>
      <c r="M23" s="109">
        <v>7967.35</v>
      </c>
      <c r="N23" s="109"/>
      <c r="O23" s="109"/>
      <c r="P23" s="109">
        <v>281591</v>
      </c>
      <c r="Q23" s="109"/>
      <c r="R23" s="109"/>
      <c r="S23" s="109">
        <v>12047305.049999997</v>
      </c>
      <c r="T23" s="114">
        <f t="shared" si="0"/>
        <v>11585301.049999999</v>
      </c>
      <c r="U23" s="114">
        <f t="shared" si="1"/>
        <v>462004</v>
      </c>
      <c r="V23" s="114">
        <f t="shared" si="2"/>
        <v>0</v>
      </c>
      <c r="W23" s="114">
        <f t="shared" si="3"/>
        <v>12047305.049999999</v>
      </c>
      <c r="X23" s="114">
        <f t="shared" si="4"/>
        <v>0</v>
      </c>
    </row>
    <row r="24" spans="1:24" ht="15.75">
      <c r="A24" s="108" t="s">
        <v>418</v>
      </c>
      <c r="B24" s="82" t="s">
        <v>879</v>
      </c>
      <c r="C24" s="109"/>
      <c r="D24" s="109">
        <v>2360458.63</v>
      </c>
      <c r="E24" s="109">
        <v>95468.89</v>
      </c>
      <c r="F24" s="109">
        <v>569595.91</v>
      </c>
      <c r="G24" s="109">
        <v>22179.68</v>
      </c>
      <c r="H24" s="109">
        <v>6172531.71</v>
      </c>
      <c r="I24" s="109">
        <v>263514.36</v>
      </c>
      <c r="J24" s="109">
        <v>1078213.69</v>
      </c>
      <c r="K24" s="109">
        <v>44865.67</v>
      </c>
      <c r="L24" s="109">
        <v>166819.28</v>
      </c>
      <c r="M24" s="109">
        <v>1740.8300000000002</v>
      </c>
      <c r="N24" s="109"/>
      <c r="O24" s="109">
        <v>120137</v>
      </c>
      <c r="P24" s="109">
        <v>205491.08000000002</v>
      </c>
      <c r="Q24" s="109">
        <v>33000</v>
      </c>
      <c r="R24" s="109"/>
      <c r="S24" s="109">
        <v>11134016.729999999</v>
      </c>
      <c r="T24" s="114">
        <f t="shared" si="0"/>
        <v>10706247.299999999</v>
      </c>
      <c r="U24" s="114">
        <f t="shared" si="1"/>
        <v>427769.43</v>
      </c>
      <c r="V24" s="114">
        <f t="shared" si="2"/>
        <v>0</v>
      </c>
      <c r="W24" s="114">
        <f t="shared" si="3"/>
        <v>11134016.729999999</v>
      </c>
      <c r="X24" s="114">
        <f t="shared" si="4"/>
        <v>0</v>
      </c>
    </row>
    <row r="25" spans="1:24" ht="15.75">
      <c r="A25" s="108" t="s">
        <v>420</v>
      </c>
      <c r="B25" s="82" t="s">
        <v>880</v>
      </c>
      <c r="C25" s="109"/>
      <c r="D25" s="109">
        <v>175030.82</v>
      </c>
      <c r="E25" s="109">
        <v>6921.18</v>
      </c>
      <c r="F25" s="109">
        <v>198682.09000000003</v>
      </c>
      <c r="G25" s="109">
        <v>4671.67</v>
      </c>
      <c r="H25" s="109">
        <v>345804.86</v>
      </c>
      <c r="I25" s="109">
        <v>6671.23</v>
      </c>
      <c r="J25" s="109">
        <v>385.24</v>
      </c>
      <c r="K25" s="109"/>
      <c r="L25" s="109">
        <v>25550.79</v>
      </c>
      <c r="M25" s="109">
        <v>0.92</v>
      </c>
      <c r="N25" s="109"/>
      <c r="O25" s="109"/>
      <c r="P25" s="109">
        <v>27909.86</v>
      </c>
      <c r="Q25" s="109"/>
      <c r="R25" s="109"/>
      <c r="S25" s="109">
        <v>791628.66</v>
      </c>
      <c r="T25" s="114">
        <f t="shared" si="0"/>
        <v>773363.66</v>
      </c>
      <c r="U25" s="114">
        <f t="shared" si="1"/>
        <v>18265</v>
      </c>
      <c r="V25" s="114">
        <f t="shared" si="2"/>
        <v>0</v>
      </c>
      <c r="W25" s="114">
        <f t="shared" si="3"/>
        <v>791628.66</v>
      </c>
      <c r="X25" s="114">
        <f t="shared" si="4"/>
        <v>0</v>
      </c>
    </row>
    <row r="26" spans="1:24" ht="15.75">
      <c r="A26" s="108" t="s">
        <v>422</v>
      </c>
      <c r="B26" s="82" t="s">
        <v>881</v>
      </c>
      <c r="C26" s="109"/>
      <c r="D26" s="109">
        <v>6637215.17</v>
      </c>
      <c r="E26" s="109"/>
      <c r="F26" s="109">
        <v>2047184.88</v>
      </c>
      <c r="G26" s="109"/>
      <c r="H26" s="109">
        <v>15316970.889999999</v>
      </c>
      <c r="I26" s="109"/>
      <c r="J26" s="109">
        <v>3238734.99</v>
      </c>
      <c r="K26" s="109"/>
      <c r="L26" s="109">
        <v>1828098.03</v>
      </c>
      <c r="M26" s="109"/>
      <c r="N26" s="109"/>
      <c r="O26" s="109"/>
      <c r="P26" s="109">
        <v>599914.69</v>
      </c>
      <c r="Q26" s="109">
        <v>24681.34</v>
      </c>
      <c r="R26" s="109"/>
      <c r="S26" s="109">
        <v>29692799.990000002</v>
      </c>
      <c r="T26" s="114">
        <f t="shared" si="0"/>
        <v>29692799.990000002</v>
      </c>
      <c r="U26" s="114">
        <f t="shared" si="1"/>
        <v>0</v>
      </c>
      <c r="V26" s="114">
        <f t="shared" si="2"/>
        <v>0</v>
      </c>
      <c r="W26" s="114">
        <f t="shared" si="3"/>
        <v>29692799.990000002</v>
      </c>
      <c r="X26" s="114">
        <f t="shared" si="4"/>
        <v>0</v>
      </c>
    </row>
    <row r="27" spans="1:24" ht="15.75">
      <c r="A27" s="108" t="s">
        <v>424</v>
      </c>
      <c r="B27" s="82" t="s">
        <v>882</v>
      </c>
      <c r="C27" s="109"/>
      <c r="D27" s="109">
        <v>570821.52</v>
      </c>
      <c r="E27" s="109">
        <v>11734.95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>
        <v>27097.339999999997</v>
      </c>
      <c r="Q27" s="109"/>
      <c r="R27" s="109"/>
      <c r="S27" s="109">
        <v>609653.8099999999</v>
      </c>
      <c r="T27" s="114">
        <f t="shared" si="0"/>
        <v>597918.86</v>
      </c>
      <c r="U27" s="114">
        <f t="shared" si="1"/>
        <v>11734.95</v>
      </c>
      <c r="V27" s="114">
        <f t="shared" si="2"/>
        <v>0</v>
      </c>
      <c r="W27" s="114">
        <f t="shared" si="3"/>
        <v>609653.8099999999</v>
      </c>
      <c r="X27" s="114">
        <f t="shared" si="4"/>
        <v>0</v>
      </c>
    </row>
    <row r="28" spans="1:24" ht="15.75">
      <c r="A28" s="108" t="s">
        <v>426</v>
      </c>
      <c r="B28" s="82" t="s">
        <v>883</v>
      </c>
      <c r="C28" s="109"/>
      <c r="D28" s="109"/>
      <c r="E28" s="109"/>
      <c r="F28" s="109">
        <v>687770.52</v>
      </c>
      <c r="G28" s="109"/>
      <c r="H28" s="109">
        <v>873800.1200000001</v>
      </c>
      <c r="I28" s="109">
        <v>44594.66</v>
      </c>
      <c r="J28" s="109">
        <v>26847.879999999997</v>
      </c>
      <c r="K28" s="109">
        <v>2084.84</v>
      </c>
      <c r="L28" s="109">
        <v>932022.76</v>
      </c>
      <c r="M28" s="109">
        <v>56440.090000000004</v>
      </c>
      <c r="N28" s="109"/>
      <c r="O28" s="109"/>
      <c r="P28" s="109">
        <v>27034.760000000002</v>
      </c>
      <c r="Q28" s="109"/>
      <c r="R28" s="109">
        <v>13541.89</v>
      </c>
      <c r="S28" s="109">
        <v>2664137.52</v>
      </c>
      <c r="T28" s="114">
        <f t="shared" si="0"/>
        <v>2547476.04</v>
      </c>
      <c r="U28" s="114">
        <f t="shared" si="1"/>
        <v>103119.59</v>
      </c>
      <c r="V28" s="114">
        <f t="shared" si="2"/>
        <v>13541.89</v>
      </c>
      <c r="W28" s="114">
        <f t="shared" si="3"/>
        <v>2664137.52</v>
      </c>
      <c r="X28" s="114">
        <f t="shared" si="4"/>
        <v>0</v>
      </c>
    </row>
    <row r="29" spans="1:24" ht="15.75">
      <c r="A29" s="108" t="s">
        <v>428</v>
      </c>
      <c r="B29" s="82" t="s">
        <v>884</v>
      </c>
      <c r="C29" s="109"/>
      <c r="D29" s="109">
        <v>2529259.97</v>
      </c>
      <c r="E29" s="109">
        <v>281242.85000000003</v>
      </c>
      <c r="F29" s="109">
        <v>852593.24</v>
      </c>
      <c r="G29" s="109">
        <v>93479.70000000001</v>
      </c>
      <c r="H29" s="109">
        <v>18551242.939999998</v>
      </c>
      <c r="I29" s="109">
        <v>2283127.44</v>
      </c>
      <c r="J29" s="109">
        <v>1484853.85</v>
      </c>
      <c r="K29" s="109">
        <v>139171.7</v>
      </c>
      <c r="L29" s="109">
        <v>1351747.2699999998</v>
      </c>
      <c r="M29" s="109">
        <v>10848.28</v>
      </c>
      <c r="N29" s="109"/>
      <c r="O29" s="109"/>
      <c r="P29" s="109">
        <v>1659262.06</v>
      </c>
      <c r="Q29" s="109"/>
      <c r="R29" s="109"/>
      <c r="S29" s="109">
        <v>29236829.3</v>
      </c>
      <c r="T29" s="114">
        <f t="shared" si="0"/>
        <v>26428959.33</v>
      </c>
      <c r="U29" s="114">
        <f t="shared" si="1"/>
        <v>2807869.97</v>
      </c>
      <c r="V29" s="114">
        <f t="shared" si="2"/>
        <v>0</v>
      </c>
      <c r="W29" s="114">
        <f t="shared" si="3"/>
        <v>29236829.299999997</v>
      </c>
      <c r="X29" s="114">
        <f t="shared" si="4"/>
        <v>0</v>
      </c>
    </row>
    <row r="30" spans="1:24" ht="15.75">
      <c r="A30" s="108" t="s">
        <v>430</v>
      </c>
      <c r="B30" s="82" t="s">
        <v>885</v>
      </c>
      <c r="C30" s="109"/>
      <c r="D30" s="109">
        <v>46410.16999999999</v>
      </c>
      <c r="E30" s="109"/>
      <c r="F30" s="109">
        <v>548608.5700000001</v>
      </c>
      <c r="G30" s="109">
        <v>24957.43</v>
      </c>
      <c r="H30" s="109">
        <v>11727294.7</v>
      </c>
      <c r="I30" s="109">
        <v>764217.39</v>
      </c>
      <c r="J30" s="109">
        <v>224456.07</v>
      </c>
      <c r="K30" s="109">
        <v>4110.49</v>
      </c>
      <c r="L30" s="109">
        <v>15767.18</v>
      </c>
      <c r="M30" s="109"/>
      <c r="N30" s="109"/>
      <c r="O30" s="109">
        <v>47948</v>
      </c>
      <c r="P30" s="109">
        <v>153963</v>
      </c>
      <c r="Q30" s="109">
        <v>14000</v>
      </c>
      <c r="R30" s="109"/>
      <c r="S30" s="109">
        <v>13571733</v>
      </c>
      <c r="T30" s="114">
        <f t="shared" si="0"/>
        <v>12778447.69</v>
      </c>
      <c r="U30" s="114">
        <f t="shared" si="1"/>
        <v>793285.31</v>
      </c>
      <c r="V30" s="114">
        <f t="shared" si="2"/>
        <v>0</v>
      </c>
      <c r="W30" s="114">
        <f t="shared" si="3"/>
        <v>13571733</v>
      </c>
      <c r="X30" s="114">
        <f t="shared" si="4"/>
        <v>0</v>
      </c>
    </row>
    <row r="31" spans="1:24" ht="15.75">
      <c r="A31" s="108" t="s">
        <v>432</v>
      </c>
      <c r="B31" s="82" t="s">
        <v>886</v>
      </c>
      <c r="C31" s="109"/>
      <c r="D31" s="109">
        <v>17970.87</v>
      </c>
      <c r="E31" s="109"/>
      <c r="F31" s="109">
        <v>63191.51</v>
      </c>
      <c r="G31" s="109">
        <v>1296.9499999999998</v>
      </c>
      <c r="H31" s="109">
        <v>52663.45</v>
      </c>
      <c r="I31" s="109">
        <v>1390.21</v>
      </c>
      <c r="J31" s="109"/>
      <c r="K31" s="109"/>
      <c r="L31" s="109">
        <v>28578.93</v>
      </c>
      <c r="M31" s="109">
        <v>647.53</v>
      </c>
      <c r="N31" s="109"/>
      <c r="O31" s="109"/>
      <c r="P31" s="109">
        <v>20824.95</v>
      </c>
      <c r="Q31" s="109"/>
      <c r="R31" s="109">
        <v>10530.14</v>
      </c>
      <c r="S31" s="109">
        <v>197094.53999999998</v>
      </c>
      <c r="T31" s="114">
        <f t="shared" si="0"/>
        <v>183229.71000000002</v>
      </c>
      <c r="U31" s="114">
        <f t="shared" si="1"/>
        <v>3334.6899999999996</v>
      </c>
      <c r="V31" s="114">
        <f t="shared" si="2"/>
        <v>10530.14</v>
      </c>
      <c r="W31" s="114">
        <f t="shared" si="3"/>
        <v>197094.54000000004</v>
      </c>
      <c r="X31" s="114">
        <f t="shared" si="4"/>
        <v>0</v>
      </c>
    </row>
    <row r="32" spans="1:24" ht="15.75">
      <c r="A32" s="108" t="s">
        <v>434</v>
      </c>
      <c r="B32" s="82" t="s">
        <v>887</v>
      </c>
      <c r="C32" s="109"/>
      <c r="D32" s="109">
        <v>20816.61</v>
      </c>
      <c r="E32" s="109">
        <v>1862.15</v>
      </c>
      <c r="F32" s="109">
        <v>1392606.17</v>
      </c>
      <c r="G32" s="109">
        <v>159311.35</v>
      </c>
      <c r="H32" s="109">
        <v>33518211.96</v>
      </c>
      <c r="I32" s="109">
        <v>3480259.63</v>
      </c>
      <c r="J32" s="109">
        <v>1967899.39</v>
      </c>
      <c r="K32" s="109">
        <v>206391.51</v>
      </c>
      <c r="L32" s="109">
        <v>-344.43</v>
      </c>
      <c r="M32" s="109">
        <v>-393.1</v>
      </c>
      <c r="N32" s="109"/>
      <c r="O32" s="109"/>
      <c r="P32" s="109">
        <v>551277.9400000001</v>
      </c>
      <c r="Q32" s="109"/>
      <c r="R32" s="109"/>
      <c r="S32" s="109">
        <v>41297899.18</v>
      </c>
      <c r="T32" s="114">
        <f t="shared" si="0"/>
        <v>37450467.64</v>
      </c>
      <c r="U32" s="114">
        <f t="shared" si="1"/>
        <v>3847431.5399999996</v>
      </c>
      <c r="V32" s="114">
        <f t="shared" si="2"/>
        <v>0</v>
      </c>
      <c r="W32" s="114">
        <f t="shared" si="3"/>
        <v>41297899.18</v>
      </c>
      <c r="X32" s="114">
        <f t="shared" si="4"/>
        <v>0</v>
      </c>
    </row>
    <row r="33" spans="1:24" ht="15.75">
      <c r="A33" s="108" t="s">
        <v>436</v>
      </c>
      <c r="B33" s="82" t="s">
        <v>888</v>
      </c>
      <c r="C33" s="109"/>
      <c r="D33" s="109">
        <v>177446.12</v>
      </c>
      <c r="E33" s="109">
        <v>43.2</v>
      </c>
      <c r="F33" s="109">
        <v>135752.73</v>
      </c>
      <c r="G33" s="109">
        <v>84.6</v>
      </c>
      <c r="H33" s="109">
        <v>284187.63</v>
      </c>
      <c r="I33" s="109">
        <v>108.35</v>
      </c>
      <c r="J33" s="109">
        <v>148365.21000000002</v>
      </c>
      <c r="K33" s="109">
        <v>79.16000000000001</v>
      </c>
      <c r="L33" s="109">
        <v>161923.72</v>
      </c>
      <c r="M33" s="109">
        <v>55.309999999999995</v>
      </c>
      <c r="N33" s="109"/>
      <c r="O33" s="109"/>
      <c r="P33" s="109">
        <v>65414</v>
      </c>
      <c r="Q33" s="109"/>
      <c r="R33" s="109"/>
      <c r="S33" s="109">
        <v>973460.0300000001</v>
      </c>
      <c r="T33" s="114">
        <f t="shared" si="0"/>
        <v>973089.4099999999</v>
      </c>
      <c r="U33" s="114">
        <f t="shared" si="1"/>
        <v>370.62</v>
      </c>
      <c r="V33" s="114">
        <f t="shared" si="2"/>
        <v>0</v>
      </c>
      <c r="W33" s="114">
        <f t="shared" si="3"/>
        <v>973460.0299999999</v>
      </c>
      <c r="X33" s="114">
        <f t="shared" si="4"/>
        <v>0</v>
      </c>
    </row>
    <row r="34" spans="1:24" ht="15.75">
      <c r="A34" s="108" t="s">
        <v>438</v>
      </c>
      <c r="B34" s="82" t="s">
        <v>889</v>
      </c>
      <c r="C34" s="109">
        <v>1776790.78</v>
      </c>
      <c r="D34" s="109">
        <v>9238764.06</v>
      </c>
      <c r="E34" s="109">
        <v>611614.38</v>
      </c>
      <c r="F34" s="109">
        <v>4552593.649999999</v>
      </c>
      <c r="G34" s="109">
        <v>496249.21</v>
      </c>
      <c r="H34" s="109">
        <v>78276618.57</v>
      </c>
      <c r="I34" s="109">
        <v>7628011.9</v>
      </c>
      <c r="J34" s="109">
        <v>4490985.53</v>
      </c>
      <c r="K34" s="109">
        <v>406883</v>
      </c>
      <c r="L34" s="109">
        <v>63523</v>
      </c>
      <c r="M34" s="109"/>
      <c r="N34" s="109"/>
      <c r="O34" s="109">
        <v>130001</v>
      </c>
      <c r="P34" s="109">
        <v>12442.73</v>
      </c>
      <c r="Q34" s="109">
        <v>77000</v>
      </c>
      <c r="R34" s="109"/>
      <c r="S34" s="109">
        <v>107761477.81</v>
      </c>
      <c r="T34" s="114">
        <f t="shared" si="0"/>
        <v>98618719.32</v>
      </c>
      <c r="U34" s="114">
        <f t="shared" si="1"/>
        <v>9142758.49</v>
      </c>
      <c r="V34" s="114">
        <f t="shared" si="2"/>
        <v>0</v>
      </c>
      <c r="W34" s="114">
        <f t="shared" si="3"/>
        <v>107761477.80999999</v>
      </c>
      <c r="X34" s="114">
        <f t="shared" si="4"/>
        <v>0</v>
      </c>
    </row>
    <row r="35" spans="1:24" ht="15.75">
      <c r="A35" s="108" t="s">
        <v>440</v>
      </c>
      <c r="B35" s="82" t="s">
        <v>890</v>
      </c>
      <c r="C35" s="109"/>
      <c r="D35" s="109">
        <v>1944.09</v>
      </c>
      <c r="E35" s="109"/>
      <c r="F35" s="109">
        <v>978832.7899999999</v>
      </c>
      <c r="G35" s="109">
        <v>5742.8</v>
      </c>
      <c r="H35" s="109">
        <v>3727041.34</v>
      </c>
      <c r="I35" s="109">
        <v>29867.879999999997</v>
      </c>
      <c r="J35" s="109">
        <v>235050.52000000002</v>
      </c>
      <c r="K35" s="109">
        <v>1239.58</v>
      </c>
      <c r="L35" s="109">
        <v>1128.56</v>
      </c>
      <c r="M35" s="109"/>
      <c r="N35" s="109"/>
      <c r="O35" s="109"/>
      <c r="P35" s="109">
        <v>67744.18</v>
      </c>
      <c r="Q35" s="109"/>
      <c r="R35" s="109">
        <v>135289.7</v>
      </c>
      <c r="S35" s="109">
        <v>5183881.4399999995</v>
      </c>
      <c r="T35" s="114">
        <f t="shared" si="0"/>
        <v>5011741.4799999995</v>
      </c>
      <c r="U35" s="114">
        <f t="shared" si="1"/>
        <v>36850.26</v>
      </c>
      <c r="V35" s="114">
        <f t="shared" si="2"/>
        <v>135289.7</v>
      </c>
      <c r="W35" s="114">
        <f t="shared" si="3"/>
        <v>5183881.4399999995</v>
      </c>
      <c r="X35" s="114">
        <f t="shared" si="4"/>
        <v>0</v>
      </c>
    </row>
    <row r="36" spans="1:24" ht="15.75">
      <c r="A36" s="108" t="s">
        <v>442</v>
      </c>
      <c r="B36" s="82" t="s">
        <v>891</v>
      </c>
      <c r="C36" s="109"/>
      <c r="D36" s="109">
        <v>59.4</v>
      </c>
      <c r="E36" s="109"/>
      <c r="F36" s="109">
        <v>2626445.73</v>
      </c>
      <c r="G36" s="109">
        <v>66516.47</v>
      </c>
      <c r="H36" s="109">
        <v>3540390.12</v>
      </c>
      <c r="I36" s="109">
        <v>98999.79</v>
      </c>
      <c r="J36" s="109">
        <v>468867.1</v>
      </c>
      <c r="K36" s="109">
        <v>17870.33</v>
      </c>
      <c r="L36" s="109">
        <v>36845</v>
      </c>
      <c r="M36" s="109"/>
      <c r="N36" s="109"/>
      <c r="O36" s="109"/>
      <c r="P36" s="109">
        <v>108010</v>
      </c>
      <c r="Q36" s="109"/>
      <c r="R36" s="109"/>
      <c r="S36" s="109">
        <v>6964003.94</v>
      </c>
      <c r="T36" s="114">
        <f t="shared" si="0"/>
        <v>6780617.35</v>
      </c>
      <c r="U36" s="114">
        <f t="shared" si="1"/>
        <v>183386.59000000003</v>
      </c>
      <c r="V36" s="114">
        <f t="shared" si="2"/>
        <v>0</v>
      </c>
      <c r="W36" s="114">
        <f t="shared" si="3"/>
        <v>6964003.9399999995</v>
      </c>
      <c r="X36" s="114">
        <f t="shared" si="4"/>
        <v>0</v>
      </c>
    </row>
    <row r="37" spans="1:24" ht="15.75">
      <c r="A37" s="108" t="s">
        <v>444</v>
      </c>
      <c r="B37" s="82" t="s">
        <v>892</v>
      </c>
      <c r="C37" s="109"/>
      <c r="D37" s="109">
        <v>488478.41000000003</v>
      </c>
      <c r="E37" s="109">
        <v>37838.19</v>
      </c>
      <c r="F37" s="109">
        <v>575301.45</v>
      </c>
      <c r="G37" s="109">
        <v>47158.83</v>
      </c>
      <c r="H37" s="109">
        <v>7521984.300000001</v>
      </c>
      <c r="I37" s="109">
        <v>577227.44</v>
      </c>
      <c r="J37" s="109">
        <v>2545631.98</v>
      </c>
      <c r="K37" s="109">
        <v>210626.59</v>
      </c>
      <c r="L37" s="109">
        <v>38176.39</v>
      </c>
      <c r="M37" s="109">
        <v>291.58000000000004</v>
      </c>
      <c r="N37" s="109"/>
      <c r="O37" s="109"/>
      <c r="P37" s="109">
        <v>490652.95</v>
      </c>
      <c r="Q37" s="109"/>
      <c r="R37" s="109"/>
      <c r="S37" s="109">
        <v>12533368.110000001</v>
      </c>
      <c r="T37" s="114">
        <f t="shared" si="0"/>
        <v>11660225.48</v>
      </c>
      <c r="U37" s="114">
        <f t="shared" si="1"/>
        <v>873142.6299999999</v>
      </c>
      <c r="V37" s="114">
        <f t="shared" si="2"/>
        <v>0</v>
      </c>
      <c r="W37" s="114">
        <f t="shared" si="3"/>
        <v>12533368.11</v>
      </c>
      <c r="X37" s="114">
        <f t="shared" si="4"/>
        <v>0</v>
      </c>
    </row>
    <row r="38" spans="1:24" ht="15.75">
      <c r="A38" s="108" t="s">
        <v>446</v>
      </c>
      <c r="B38" s="82" t="s">
        <v>893</v>
      </c>
      <c r="C38" s="109"/>
      <c r="D38" s="109">
        <v>124809.54000000001</v>
      </c>
      <c r="E38" s="109">
        <v>2723.71</v>
      </c>
      <c r="F38" s="109">
        <v>194448.92</v>
      </c>
      <c r="G38" s="109">
        <v>5050.76</v>
      </c>
      <c r="H38" s="109">
        <v>1070395.15</v>
      </c>
      <c r="I38" s="109">
        <v>24565.149999999998</v>
      </c>
      <c r="J38" s="109">
        <v>125226.84</v>
      </c>
      <c r="K38" s="109">
        <v>3647.2999999999997</v>
      </c>
      <c r="L38" s="109">
        <v>8931.34</v>
      </c>
      <c r="M38" s="109"/>
      <c r="N38" s="109"/>
      <c r="O38" s="109"/>
      <c r="P38" s="109">
        <v>183614.25</v>
      </c>
      <c r="Q38" s="109">
        <v>7823</v>
      </c>
      <c r="R38" s="109">
        <v>10.96</v>
      </c>
      <c r="S38" s="109">
        <v>1751246.9200000002</v>
      </c>
      <c r="T38" s="114">
        <f t="shared" si="0"/>
        <v>1715249.04</v>
      </c>
      <c r="U38" s="114">
        <f t="shared" si="1"/>
        <v>35986.92</v>
      </c>
      <c r="V38" s="114">
        <f t="shared" si="2"/>
        <v>10.96</v>
      </c>
      <c r="W38" s="114">
        <f t="shared" si="3"/>
        <v>1751246.92</v>
      </c>
      <c r="X38" s="114">
        <f t="shared" si="4"/>
        <v>0</v>
      </c>
    </row>
    <row r="39" spans="1:24" ht="15.75">
      <c r="A39" s="108" t="s">
        <v>448</v>
      </c>
      <c r="B39" s="82" t="s">
        <v>894</v>
      </c>
      <c r="C39" s="109"/>
      <c r="D39" s="109">
        <v>282614.09</v>
      </c>
      <c r="E39" s="109">
        <v>18950.25</v>
      </c>
      <c r="F39" s="109">
        <v>1005743.5599999999</v>
      </c>
      <c r="G39" s="109">
        <v>72569.34</v>
      </c>
      <c r="H39" s="109">
        <v>13464898.82</v>
      </c>
      <c r="I39" s="109">
        <v>975934.3599999999</v>
      </c>
      <c r="J39" s="109">
        <v>440425.70999999996</v>
      </c>
      <c r="K39" s="109">
        <v>43320.04</v>
      </c>
      <c r="L39" s="109">
        <v>784244.65</v>
      </c>
      <c r="M39" s="109">
        <v>54314.93</v>
      </c>
      <c r="N39" s="109"/>
      <c r="O39" s="109">
        <v>96916</v>
      </c>
      <c r="P39" s="109">
        <v>370379.70999999996</v>
      </c>
      <c r="Q39" s="109">
        <v>27000</v>
      </c>
      <c r="R39" s="109"/>
      <c r="S39" s="109">
        <v>17637311.459999997</v>
      </c>
      <c r="T39" s="114">
        <f t="shared" si="0"/>
        <v>16472222.54</v>
      </c>
      <c r="U39" s="114">
        <f t="shared" si="1"/>
        <v>1165088.92</v>
      </c>
      <c r="V39" s="114">
        <f t="shared" si="2"/>
        <v>0</v>
      </c>
      <c r="W39" s="114">
        <f t="shared" si="3"/>
        <v>17637311.46</v>
      </c>
      <c r="X39" s="114">
        <f t="shared" si="4"/>
        <v>0</v>
      </c>
    </row>
    <row r="40" spans="1:24" ht="15.75">
      <c r="A40" s="108" t="s">
        <v>450</v>
      </c>
      <c r="B40" s="82" t="s">
        <v>895</v>
      </c>
      <c r="C40" s="109"/>
      <c r="D40" s="109">
        <v>0</v>
      </c>
      <c r="E40" s="109"/>
      <c r="F40" s="109"/>
      <c r="G40" s="109"/>
      <c r="H40" s="109">
        <v>869524.4299999999</v>
      </c>
      <c r="I40" s="109">
        <v>12469.529999999999</v>
      </c>
      <c r="J40" s="109">
        <v>281535.29000000004</v>
      </c>
      <c r="K40" s="109">
        <v>8018.6900000000005</v>
      </c>
      <c r="L40" s="109"/>
      <c r="M40" s="109"/>
      <c r="N40" s="109"/>
      <c r="O40" s="109"/>
      <c r="P40" s="109">
        <v>36471.67</v>
      </c>
      <c r="Q40" s="109"/>
      <c r="R40" s="109">
        <v>109651.87</v>
      </c>
      <c r="S40" s="109">
        <v>1317671.48</v>
      </c>
      <c r="T40" s="114">
        <f t="shared" si="0"/>
        <v>1187531.39</v>
      </c>
      <c r="U40" s="114">
        <f t="shared" si="1"/>
        <v>20488.22</v>
      </c>
      <c r="V40" s="114">
        <f t="shared" si="2"/>
        <v>109651.87</v>
      </c>
      <c r="W40" s="114">
        <f t="shared" si="3"/>
        <v>1317671.48</v>
      </c>
      <c r="X40" s="114">
        <f t="shared" si="4"/>
        <v>0</v>
      </c>
    </row>
    <row r="41" spans="1:24" ht="15.75">
      <c r="A41" s="108" t="s">
        <v>452</v>
      </c>
      <c r="B41" s="82" t="s">
        <v>896</v>
      </c>
      <c r="C41" s="109"/>
      <c r="D41" s="109">
        <v>21961.5</v>
      </c>
      <c r="E41" s="109"/>
      <c r="F41" s="109">
        <v>640489.27</v>
      </c>
      <c r="G41" s="109"/>
      <c r="H41" s="109">
        <v>2143275.7600000002</v>
      </c>
      <c r="I41" s="109"/>
      <c r="J41" s="109">
        <v>377010.18</v>
      </c>
      <c r="K41" s="109"/>
      <c r="L41" s="109">
        <v>2788.63</v>
      </c>
      <c r="M41" s="109"/>
      <c r="N41" s="109"/>
      <c r="O41" s="109"/>
      <c r="P41" s="109">
        <v>137605.95</v>
      </c>
      <c r="Q41" s="109"/>
      <c r="R41" s="109"/>
      <c r="S41" s="109">
        <v>3323131.2900000005</v>
      </c>
      <c r="T41" s="114">
        <f t="shared" si="0"/>
        <v>3323131.2900000005</v>
      </c>
      <c r="U41" s="114">
        <f t="shared" si="1"/>
        <v>0</v>
      </c>
      <c r="V41" s="114">
        <f t="shared" si="2"/>
        <v>0</v>
      </c>
      <c r="W41" s="114">
        <f t="shared" si="3"/>
        <v>3323131.2900000005</v>
      </c>
      <c r="X41" s="114">
        <f t="shared" si="4"/>
        <v>0</v>
      </c>
    </row>
    <row r="42" spans="1:24" ht="15.75">
      <c r="A42" s="108" t="s">
        <v>454</v>
      </c>
      <c r="B42" s="82" t="s">
        <v>897</v>
      </c>
      <c r="C42" s="109"/>
      <c r="D42" s="109">
        <v>0</v>
      </c>
      <c r="E42" s="109"/>
      <c r="F42" s="109">
        <v>0</v>
      </c>
      <c r="G42" s="109"/>
      <c r="H42" s="109">
        <v>1376305.45</v>
      </c>
      <c r="I42" s="109">
        <v>66290.62999999999</v>
      </c>
      <c r="J42" s="109">
        <v>75881.5</v>
      </c>
      <c r="K42" s="109">
        <v>2211.75</v>
      </c>
      <c r="L42" s="109">
        <v>0</v>
      </c>
      <c r="M42" s="109"/>
      <c r="N42" s="109"/>
      <c r="O42" s="109"/>
      <c r="P42" s="109">
        <v>89530.57</v>
      </c>
      <c r="Q42" s="109"/>
      <c r="R42" s="109"/>
      <c r="S42" s="109">
        <v>1610219.9</v>
      </c>
      <c r="T42" s="114">
        <f t="shared" si="0"/>
        <v>1541717.52</v>
      </c>
      <c r="U42" s="114">
        <f t="shared" si="1"/>
        <v>68502.37999999999</v>
      </c>
      <c r="V42" s="114">
        <f t="shared" si="2"/>
        <v>0</v>
      </c>
      <c r="W42" s="114">
        <f t="shared" si="3"/>
        <v>1610219.9</v>
      </c>
      <c r="X42" s="114">
        <f t="shared" si="4"/>
        <v>0</v>
      </c>
    </row>
    <row r="43" spans="1:24" ht="15.75">
      <c r="A43" s="108" t="s">
        <v>456</v>
      </c>
      <c r="B43" s="82" t="s">
        <v>898</v>
      </c>
      <c r="C43" s="109"/>
      <c r="D43" s="109"/>
      <c r="E43" s="109">
        <v>3800.69</v>
      </c>
      <c r="F43" s="109">
        <v>275778.83999999997</v>
      </c>
      <c r="G43" s="109">
        <v>17114.75</v>
      </c>
      <c r="H43" s="109">
        <v>2612407.46</v>
      </c>
      <c r="I43" s="109">
        <v>188522.49000000002</v>
      </c>
      <c r="J43" s="109">
        <v>670919.85</v>
      </c>
      <c r="K43" s="109">
        <v>54680.11</v>
      </c>
      <c r="L43" s="109">
        <v>331032.12</v>
      </c>
      <c r="M43" s="109"/>
      <c r="N43" s="109"/>
      <c r="O43" s="109"/>
      <c r="P43" s="109">
        <v>236781.89</v>
      </c>
      <c r="Q43" s="109"/>
      <c r="R43" s="109"/>
      <c r="S43" s="109">
        <v>4391038.2</v>
      </c>
      <c r="T43" s="114">
        <f t="shared" si="0"/>
        <v>4126920.16</v>
      </c>
      <c r="U43" s="114">
        <f t="shared" si="1"/>
        <v>264118.04000000004</v>
      </c>
      <c r="V43" s="114">
        <f t="shared" si="2"/>
        <v>0</v>
      </c>
      <c r="W43" s="114">
        <f t="shared" si="3"/>
        <v>4391038.2</v>
      </c>
      <c r="X43" s="114">
        <f t="shared" si="4"/>
        <v>0</v>
      </c>
    </row>
    <row r="44" spans="1:24" ht="15.75">
      <c r="A44" s="108" t="s">
        <v>458</v>
      </c>
      <c r="B44" s="82" t="s">
        <v>899</v>
      </c>
      <c r="C44" s="109"/>
      <c r="D44" s="109">
        <v>26782.369999999995</v>
      </c>
      <c r="E44" s="109">
        <v>24.36</v>
      </c>
      <c r="F44" s="109">
        <v>519260.05999999994</v>
      </c>
      <c r="G44" s="109">
        <v>9666.04</v>
      </c>
      <c r="H44" s="109">
        <v>3014546.18</v>
      </c>
      <c r="I44" s="109">
        <v>54812.009999999995</v>
      </c>
      <c r="J44" s="109">
        <v>203465.91999999998</v>
      </c>
      <c r="K44" s="109">
        <v>2979.89</v>
      </c>
      <c r="L44" s="109">
        <v>41096.31</v>
      </c>
      <c r="M44" s="109">
        <v>24.36</v>
      </c>
      <c r="N44" s="109"/>
      <c r="O44" s="109"/>
      <c r="P44" s="109">
        <v>83452</v>
      </c>
      <c r="Q44" s="109"/>
      <c r="R44" s="109"/>
      <c r="S44" s="109">
        <v>3956109.5</v>
      </c>
      <c r="T44" s="114">
        <f t="shared" si="0"/>
        <v>3888602.8400000003</v>
      </c>
      <c r="U44" s="114">
        <f t="shared" si="1"/>
        <v>67506.66</v>
      </c>
      <c r="V44" s="114">
        <f t="shared" si="2"/>
        <v>0</v>
      </c>
      <c r="W44" s="114">
        <f t="shared" si="3"/>
        <v>3956109.5000000005</v>
      </c>
      <c r="X44" s="114">
        <f t="shared" si="4"/>
        <v>0</v>
      </c>
    </row>
    <row r="45" spans="1:24" ht="15.75">
      <c r="A45" s="108" t="s">
        <v>460</v>
      </c>
      <c r="B45" s="82" t="s">
        <v>900</v>
      </c>
      <c r="C45" s="109"/>
      <c r="D45" s="109">
        <v>45803444.92999999</v>
      </c>
      <c r="E45" s="109">
        <v>5973101.680000001</v>
      </c>
      <c r="F45" s="109">
        <v>5240717.23</v>
      </c>
      <c r="G45" s="109">
        <v>800070.66</v>
      </c>
      <c r="H45" s="109">
        <v>20560176.77</v>
      </c>
      <c r="I45" s="109">
        <v>1689664.57</v>
      </c>
      <c r="J45" s="109">
        <v>1899799.47</v>
      </c>
      <c r="K45" s="109">
        <v>290652.12</v>
      </c>
      <c r="L45" s="109">
        <v>177599.07</v>
      </c>
      <c r="M45" s="109"/>
      <c r="N45" s="109"/>
      <c r="O45" s="109"/>
      <c r="P45" s="109">
        <v>1982488.08</v>
      </c>
      <c r="Q45" s="109">
        <v>71271.69</v>
      </c>
      <c r="R45" s="109"/>
      <c r="S45" s="109">
        <v>84488986.26999997</v>
      </c>
      <c r="T45" s="114">
        <f t="shared" si="0"/>
        <v>75735497.23999998</v>
      </c>
      <c r="U45" s="114">
        <f t="shared" si="1"/>
        <v>8753489.03</v>
      </c>
      <c r="V45" s="114">
        <f t="shared" si="2"/>
        <v>0</v>
      </c>
      <c r="W45" s="114">
        <f t="shared" si="3"/>
        <v>84488986.26999998</v>
      </c>
      <c r="X45" s="114">
        <f t="shared" si="4"/>
        <v>0</v>
      </c>
    </row>
    <row r="46" spans="1:24" ht="15.75">
      <c r="A46" s="108" t="s">
        <v>462</v>
      </c>
      <c r="B46" s="82" t="s">
        <v>901</v>
      </c>
      <c r="C46" s="109"/>
      <c r="D46" s="109">
        <v>125184.41</v>
      </c>
      <c r="E46" s="109">
        <v>7215.57</v>
      </c>
      <c r="F46" s="109">
        <v>1039091.9400000001</v>
      </c>
      <c r="G46" s="109">
        <v>18420.05</v>
      </c>
      <c r="H46" s="109">
        <v>1351304.87</v>
      </c>
      <c r="I46" s="109">
        <v>25568.64</v>
      </c>
      <c r="J46" s="109">
        <v>184238.65</v>
      </c>
      <c r="K46" s="109">
        <v>3304.59</v>
      </c>
      <c r="L46" s="109"/>
      <c r="M46" s="109"/>
      <c r="N46" s="109"/>
      <c r="O46" s="109"/>
      <c r="P46" s="109">
        <v>46610.6</v>
      </c>
      <c r="Q46" s="109"/>
      <c r="R46" s="109"/>
      <c r="S46" s="109">
        <v>2800939.3200000003</v>
      </c>
      <c r="T46" s="114">
        <f t="shared" si="0"/>
        <v>2746430.47</v>
      </c>
      <c r="U46" s="114">
        <f t="shared" si="1"/>
        <v>54508.84999999999</v>
      </c>
      <c r="V46" s="114">
        <f t="shared" si="2"/>
        <v>0</v>
      </c>
      <c r="W46" s="114">
        <f t="shared" si="3"/>
        <v>2800939.3200000003</v>
      </c>
      <c r="X46" s="114">
        <f t="shared" si="4"/>
        <v>0</v>
      </c>
    </row>
    <row r="47" spans="1:24" ht="15.75">
      <c r="A47" s="108" t="s">
        <v>464</v>
      </c>
      <c r="B47" s="82" t="s">
        <v>902</v>
      </c>
      <c r="C47" s="109"/>
      <c r="D47" s="109">
        <v>136</v>
      </c>
      <c r="E47" s="109"/>
      <c r="F47" s="109">
        <v>193417.91</v>
      </c>
      <c r="G47" s="109">
        <v>7857.85</v>
      </c>
      <c r="H47" s="109">
        <v>330296.38</v>
      </c>
      <c r="I47" s="109">
        <v>13779.109999999999</v>
      </c>
      <c r="J47" s="109">
        <v>42718.619999999995</v>
      </c>
      <c r="K47" s="109">
        <v>1242.0800000000002</v>
      </c>
      <c r="L47" s="109">
        <v>25961.989999999998</v>
      </c>
      <c r="M47" s="109">
        <v>993.35</v>
      </c>
      <c r="N47" s="109"/>
      <c r="O47" s="109"/>
      <c r="P47" s="109"/>
      <c r="Q47" s="109"/>
      <c r="R47" s="109"/>
      <c r="S47" s="109">
        <v>616403.2899999999</v>
      </c>
      <c r="T47" s="114">
        <f t="shared" si="0"/>
        <v>592530.9</v>
      </c>
      <c r="U47" s="114">
        <f t="shared" si="1"/>
        <v>23872.39</v>
      </c>
      <c r="V47" s="114">
        <f t="shared" si="2"/>
        <v>0</v>
      </c>
      <c r="W47" s="114">
        <f t="shared" si="3"/>
        <v>616403.29</v>
      </c>
      <c r="X47" s="114">
        <f t="shared" si="4"/>
        <v>0</v>
      </c>
    </row>
    <row r="48" spans="1:24" ht="15.75">
      <c r="A48" s="108" t="s">
        <v>466</v>
      </c>
      <c r="B48" s="82" t="s">
        <v>903</v>
      </c>
      <c r="C48" s="109"/>
      <c r="D48" s="109">
        <v>74641.66</v>
      </c>
      <c r="E48" s="109">
        <v>5104.54</v>
      </c>
      <c r="F48" s="109">
        <v>2973774.39</v>
      </c>
      <c r="G48" s="109">
        <v>189880.65</v>
      </c>
      <c r="H48" s="109">
        <v>5012567.98</v>
      </c>
      <c r="I48" s="109">
        <v>314852.98</v>
      </c>
      <c r="J48" s="109">
        <v>273073.31</v>
      </c>
      <c r="K48" s="109">
        <v>16779.89</v>
      </c>
      <c r="L48" s="109"/>
      <c r="M48" s="109"/>
      <c r="N48" s="109"/>
      <c r="O48" s="109"/>
      <c r="P48" s="109">
        <v>379570</v>
      </c>
      <c r="Q48" s="109">
        <v>3405</v>
      </c>
      <c r="R48" s="109"/>
      <c r="S48" s="109">
        <v>9243650.400000002</v>
      </c>
      <c r="T48" s="114">
        <f t="shared" si="0"/>
        <v>8717032.34</v>
      </c>
      <c r="U48" s="114">
        <f t="shared" si="1"/>
        <v>526618.0599999999</v>
      </c>
      <c r="V48" s="114">
        <f t="shared" si="2"/>
        <v>0</v>
      </c>
      <c r="W48" s="114">
        <f t="shared" si="3"/>
        <v>9243650.4</v>
      </c>
      <c r="X48" s="114">
        <f t="shared" si="4"/>
        <v>0</v>
      </c>
    </row>
    <row r="49" spans="1:24" ht="15.75">
      <c r="A49" s="108" t="s">
        <v>468</v>
      </c>
      <c r="B49" s="82" t="s">
        <v>904</v>
      </c>
      <c r="C49" s="109"/>
      <c r="D49" s="109">
        <v>260496.18</v>
      </c>
      <c r="E49" s="109">
        <v>16133.21</v>
      </c>
      <c r="F49" s="109">
        <v>1714188.9</v>
      </c>
      <c r="G49" s="109">
        <v>114348.39000000001</v>
      </c>
      <c r="H49" s="109">
        <v>12527542.25</v>
      </c>
      <c r="I49" s="109">
        <v>935044.66</v>
      </c>
      <c r="J49" s="109">
        <v>1132150.57</v>
      </c>
      <c r="K49" s="109">
        <v>62921.66</v>
      </c>
      <c r="L49" s="109">
        <v>94273.67</v>
      </c>
      <c r="M49" s="109"/>
      <c r="N49" s="109"/>
      <c r="O49" s="109"/>
      <c r="P49" s="109">
        <v>346698</v>
      </c>
      <c r="Q49" s="109"/>
      <c r="R49" s="109">
        <v>1493948.73</v>
      </c>
      <c r="S49" s="109">
        <v>18697746.220000003</v>
      </c>
      <c r="T49" s="114">
        <f t="shared" si="0"/>
        <v>16075349.57</v>
      </c>
      <c r="U49" s="114">
        <f t="shared" si="1"/>
        <v>1128447.92</v>
      </c>
      <c r="V49" s="114">
        <f t="shared" si="2"/>
        <v>1493948.73</v>
      </c>
      <c r="W49" s="114">
        <f t="shared" si="3"/>
        <v>18697746.220000003</v>
      </c>
      <c r="X49" s="114">
        <f t="shared" si="4"/>
        <v>0</v>
      </c>
    </row>
    <row r="50" spans="1:24" ht="15.75">
      <c r="A50" s="108" t="s">
        <v>470</v>
      </c>
      <c r="B50" s="82" t="s">
        <v>905</v>
      </c>
      <c r="C50" s="109"/>
      <c r="D50" s="109">
        <v>692.64</v>
      </c>
      <c r="E50" s="109"/>
      <c r="F50" s="109">
        <v>922471.6399999999</v>
      </c>
      <c r="G50" s="109">
        <v>0</v>
      </c>
      <c r="H50" s="109">
        <v>368318.35</v>
      </c>
      <c r="I50" s="109">
        <v>2932.21</v>
      </c>
      <c r="J50" s="109">
        <v>67385.82</v>
      </c>
      <c r="K50" s="109">
        <v>0</v>
      </c>
      <c r="L50" s="109">
        <v>0</v>
      </c>
      <c r="M50" s="109"/>
      <c r="N50" s="109"/>
      <c r="O50" s="109"/>
      <c r="P50" s="109">
        <v>27968</v>
      </c>
      <c r="Q50" s="109"/>
      <c r="R50" s="109"/>
      <c r="S50" s="109">
        <v>1389768.66</v>
      </c>
      <c r="T50" s="114">
        <f t="shared" si="0"/>
        <v>1386836.45</v>
      </c>
      <c r="U50" s="114">
        <f t="shared" si="1"/>
        <v>2932.21</v>
      </c>
      <c r="V50" s="114">
        <f t="shared" si="2"/>
        <v>0</v>
      </c>
      <c r="W50" s="114">
        <f t="shared" si="3"/>
        <v>1389768.66</v>
      </c>
      <c r="X50" s="114">
        <f t="shared" si="4"/>
        <v>0</v>
      </c>
    </row>
    <row r="51" spans="1:24" ht="15.75">
      <c r="A51" s="108" t="s">
        <v>472</v>
      </c>
      <c r="B51" s="82" t="s">
        <v>906</v>
      </c>
      <c r="C51" s="109"/>
      <c r="D51" s="109">
        <v>25043.05</v>
      </c>
      <c r="E51" s="109"/>
      <c r="F51" s="109">
        <v>42734.66</v>
      </c>
      <c r="G51" s="109"/>
      <c r="H51" s="109">
        <v>233370.11</v>
      </c>
      <c r="I51" s="109"/>
      <c r="J51" s="109">
        <v>51620.95</v>
      </c>
      <c r="K51" s="109"/>
      <c r="L51" s="109">
        <v>41102.55</v>
      </c>
      <c r="M51" s="109"/>
      <c r="N51" s="109"/>
      <c r="O51" s="109"/>
      <c r="P51" s="109">
        <v>5395</v>
      </c>
      <c r="Q51" s="109"/>
      <c r="R51" s="109"/>
      <c r="S51" s="109">
        <v>399266.32</v>
      </c>
      <c r="T51" s="114">
        <f t="shared" si="0"/>
        <v>399266.32</v>
      </c>
      <c r="U51" s="114">
        <f t="shared" si="1"/>
        <v>0</v>
      </c>
      <c r="V51" s="114">
        <f t="shared" si="2"/>
        <v>0</v>
      </c>
      <c r="W51" s="114">
        <f t="shared" si="3"/>
        <v>399266.32</v>
      </c>
      <c r="X51" s="114">
        <f t="shared" si="4"/>
        <v>0</v>
      </c>
    </row>
    <row r="52" spans="1:24" ht="15.75">
      <c r="A52" s="108" t="s">
        <v>474</v>
      </c>
      <c r="B52" s="82" t="s">
        <v>907</v>
      </c>
      <c r="C52" s="109"/>
      <c r="D52" s="109">
        <v>59864.56</v>
      </c>
      <c r="E52" s="109">
        <v>4774.37</v>
      </c>
      <c r="F52" s="109">
        <v>884118.69</v>
      </c>
      <c r="G52" s="109">
        <v>48541.12</v>
      </c>
      <c r="H52" s="109">
        <v>6887685.58</v>
      </c>
      <c r="I52" s="109">
        <v>324067.58</v>
      </c>
      <c r="J52" s="109">
        <v>23163.68</v>
      </c>
      <c r="K52" s="109"/>
      <c r="L52" s="109">
        <v>46175.73</v>
      </c>
      <c r="M52" s="109"/>
      <c r="N52" s="109"/>
      <c r="O52" s="109"/>
      <c r="P52" s="109">
        <v>315249.5</v>
      </c>
      <c r="Q52" s="109"/>
      <c r="R52" s="109"/>
      <c r="S52" s="109">
        <v>8593640.81</v>
      </c>
      <c r="T52" s="114">
        <f t="shared" si="0"/>
        <v>8216257.74</v>
      </c>
      <c r="U52" s="114">
        <f t="shared" si="1"/>
        <v>377383.07</v>
      </c>
      <c r="V52" s="114">
        <f t="shared" si="2"/>
        <v>0</v>
      </c>
      <c r="W52" s="114">
        <f t="shared" si="3"/>
        <v>8593640.81</v>
      </c>
      <c r="X52" s="114">
        <f t="shared" si="4"/>
        <v>0</v>
      </c>
    </row>
    <row r="53" spans="1:24" ht="15.75">
      <c r="A53" s="108" t="s">
        <v>476</v>
      </c>
      <c r="B53" s="82" t="s">
        <v>908</v>
      </c>
      <c r="C53" s="109"/>
      <c r="D53" s="109"/>
      <c r="E53" s="109"/>
      <c r="F53" s="109">
        <v>415880.63</v>
      </c>
      <c r="G53" s="109">
        <v>7313.85</v>
      </c>
      <c r="H53" s="109">
        <v>1738138.6400000001</v>
      </c>
      <c r="I53" s="109">
        <v>44096.4</v>
      </c>
      <c r="J53" s="109">
        <v>448446.38</v>
      </c>
      <c r="K53" s="109">
        <v>6411.64</v>
      </c>
      <c r="L53" s="109">
        <v>146680.37</v>
      </c>
      <c r="M53" s="109"/>
      <c r="N53" s="109"/>
      <c r="O53" s="109">
        <v>32741</v>
      </c>
      <c r="P53" s="109">
        <v>74890.48999999999</v>
      </c>
      <c r="Q53" s="109">
        <v>9400</v>
      </c>
      <c r="R53" s="109"/>
      <c r="S53" s="109">
        <v>2923999.4000000004</v>
      </c>
      <c r="T53" s="114">
        <f t="shared" si="0"/>
        <v>2866177.51</v>
      </c>
      <c r="U53" s="114">
        <f t="shared" si="1"/>
        <v>57821.89</v>
      </c>
      <c r="V53" s="114">
        <f t="shared" si="2"/>
        <v>0</v>
      </c>
      <c r="W53" s="114">
        <f t="shared" si="3"/>
        <v>2923999.4</v>
      </c>
      <c r="X53" s="114">
        <f t="shared" si="4"/>
        <v>0</v>
      </c>
    </row>
    <row r="54" spans="1:24" ht="15.75">
      <c r="A54" s="108" t="s">
        <v>478</v>
      </c>
      <c r="B54" s="82" t="s">
        <v>909</v>
      </c>
      <c r="C54" s="109"/>
      <c r="D54" s="109">
        <v>23451.18</v>
      </c>
      <c r="E54" s="109">
        <v>291.45</v>
      </c>
      <c r="F54" s="109">
        <v>1814591.12</v>
      </c>
      <c r="G54" s="109">
        <v>17646.7</v>
      </c>
      <c r="H54" s="109">
        <v>917301.5</v>
      </c>
      <c r="I54" s="109">
        <v>8584.39</v>
      </c>
      <c r="J54" s="109">
        <v>137800.35</v>
      </c>
      <c r="K54" s="109">
        <v>1221.93</v>
      </c>
      <c r="L54" s="109">
        <v>227917.01</v>
      </c>
      <c r="M54" s="109">
        <v>2244.3900000000003</v>
      </c>
      <c r="N54" s="109"/>
      <c r="O54" s="109"/>
      <c r="P54" s="109">
        <v>112073.31</v>
      </c>
      <c r="Q54" s="109"/>
      <c r="R54" s="109"/>
      <c r="S54" s="109">
        <v>3263123.330000001</v>
      </c>
      <c r="T54" s="114">
        <f t="shared" si="0"/>
        <v>3233134.47</v>
      </c>
      <c r="U54" s="114">
        <f t="shared" si="1"/>
        <v>29988.86</v>
      </c>
      <c r="V54" s="114">
        <f t="shared" si="2"/>
        <v>0</v>
      </c>
      <c r="W54" s="114">
        <f t="shared" si="3"/>
        <v>3263123.33</v>
      </c>
      <c r="X54" s="114">
        <f t="shared" si="4"/>
        <v>0</v>
      </c>
    </row>
    <row r="55" spans="1:24" ht="15.75">
      <c r="A55" s="108" t="s">
        <v>480</v>
      </c>
      <c r="B55" s="82" t="s">
        <v>910</v>
      </c>
      <c r="C55" s="109"/>
      <c r="D55" s="109">
        <v>1008827.77</v>
      </c>
      <c r="E55" s="109">
        <v>0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>
        <v>41096.83</v>
      </c>
      <c r="Q55" s="109"/>
      <c r="R55" s="109"/>
      <c r="S55" s="109">
        <v>1049924.6</v>
      </c>
      <c r="T55" s="114">
        <f t="shared" si="0"/>
        <v>1049924.6</v>
      </c>
      <c r="U55" s="114">
        <f t="shared" si="1"/>
        <v>0</v>
      </c>
      <c r="V55" s="114">
        <f t="shared" si="2"/>
        <v>0</v>
      </c>
      <c r="W55" s="114">
        <f t="shared" si="3"/>
        <v>1049924.6</v>
      </c>
      <c r="X55" s="114">
        <f t="shared" si="4"/>
        <v>0</v>
      </c>
    </row>
    <row r="56" spans="1:24" ht="15.75">
      <c r="A56" s="108" t="s">
        <v>482</v>
      </c>
      <c r="B56" s="82" t="s">
        <v>911</v>
      </c>
      <c r="C56" s="109"/>
      <c r="D56" s="109">
        <v>1308055.87</v>
      </c>
      <c r="E56" s="109">
        <v>50529.98</v>
      </c>
      <c r="F56" s="109">
        <v>169249.47999999998</v>
      </c>
      <c r="G56" s="109">
        <v>6412.58</v>
      </c>
      <c r="H56" s="109">
        <v>835269.3399999999</v>
      </c>
      <c r="I56" s="109">
        <v>23560.69</v>
      </c>
      <c r="J56" s="109">
        <v>126233.58</v>
      </c>
      <c r="K56" s="109">
        <v>8069.97</v>
      </c>
      <c r="L56" s="109">
        <v>30982.25</v>
      </c>
      <c r="M56" s="109">
        <v>1361.78</v>
      </c>
      <c r="N56" s="109"/>
      <c r="O56" s="109"/>
      <c r="P56" s="109">
        <v>81196.98</v>
      </c>
      <c r="Q56" s="109"/>
      <c r="R56" s="109"/>
      <c r="S56" s="109">
        <v>2640922.5</v>
      </c>
      <c r="T56" s="114">
        <f t="shared" si="0"/>
        <v>2550987.5</v>
      </c>
      <c r="U56" s="114">
        <f t="shared" si="1"/>
        <v>89935</v>
      </c>
      <c r="V56" s="114">
        <f t="shared" si="2"/>
        <v>0</v>
      </c>
      <c r="W56" s="114">
        <f t="shared" si="3"/>
        <v>2640922.5</v>
      </c>
      <c r="X56" s="114">
        <f t="shared" si="4"/>
        <v>0</v>
      </c>
    </row>
    <row r="57" spans="1:24" ht="15.75">
      <c r="A57" s="108" t="s">
        <v>484</v>
      </c>
      <c r="B57" s="82" t="s">
        <v>912</v>
      </c>
      <c r="C57" s="109">
        <v>13494.289999999999</v>
      </c>
      <c r="D57" s="109">
        <v>836979.67</v>
      </c>
      <c r="E57" s="109">
        <v>78015.15</v>
      </c>
      <c r="F57" s="109">
        <v>753787.3400000001</v>
      </c>
      <c r="G57" s="109">
        <v>64339.14</v>
      </c>
      <c r="H57" s="109">
        <v>6547324.17</v>
      </c>
      <c r="I57" s="109">
        <v>522077.59</v>
      </c>
      <c r="J57" s="109">
        <v>3152664.1500000004</v>
      </c>
      <c r="K57" s="109">
        <v>221779.01</v>
      </c>
      <c r="L57" s="109">
        <v>2789.24</v>
      </c>
      <c r="M57" s="109"/>
      <c r="N57" s="109"/>
      <c r="O57" s="109"/>
      <c r="P57" s="109">
        <v>247165.34</v>
      </c>
      <c r="Q57" s="109"/>
      <c r="R57" s="109"/>
      <c r="S57" s="109">
        <v>12440415.09</v>
      </c>
      <c r="T57" s="114">
        <f t="shared" si="0"/>
        <v>11554204.200000001</v>
      </c>
      <c r="U57" s="114">
        <f t="shared" si="1"/>
        <v>886210.89</v>
      </c>
      <c r="V57" s="114">
        <f t="shared" si="2"/>
        <v>0</v>
      </c>
      <c r="W57" s="114">
        <f t="shared" si="3"/>
        <v>12440415.090000002</v>
      </c>
      <c r="X57" s="114">
        <f t="shared" si="4"/>
        <v>0</v>
      </c>
    </row>
    <row r="58" spans="1:24" ht="15.75">
      <c r="A58" s="108" t="s">
        <v>486</v>
      </c>
      <c r="B58" s="82" t="s">
        <v>913</v>
      </c>
      <c r="C58" s="109"/>
      <c r="D58" s="109">
        <v>126799.68000000001</v>
      </c>
      <c r="E58" s="109">
        <v>6850.55</v>
      </c>
      <c r="F58" s="109"/>
      <c r="G58" s="109"/>
      <c r="H58" s="109">
        <v>9422556.18</v>
      </c>
      <c r="I58" s="109">
        <v>693004.5599999999</v>
      </c>
      <c r="J58" s="109">
        <v>537148.31</v>
      </c>
      <c r="K58" s="109">
        <v>21915.91</v>
      </c>
      <c r="L58" s="109"/>
      <c r="M58" s="109"/>
      <c r="N58" s="109"/>
      <c r="O58" s="109"/>
      <c r="P58" s="109">
        <v>315676</v>
      </c>
      <c r="Q58" s="109">
        <v>9762</v>
      </c>
      <c r="R58" s="109"/>
      <c r="S58" s="109">
        <v>11133713.190000001</v>
      </c>
      <c r="T58" s="114">
        <f t="shared" si="0"/>
        <v>10411942.17</v>
      </c>
      <c r="U58" s="114">
        <f t="shared" si="1"/>
        <v>721771.02</v>
      </c>
      <c r="V58" s="114">
        <f t="shared" si="2"/>
        <v>0</v>
      </c>
      <c r="W58" s="114">
        <f t="shared" si="3"/>
        <v>11133713.19</v>
      </c>
      <c r="X58" s="114">
        <f t="shared" si="4"/>
        <v>0</v>
      </c>
    </row>
    <row r="59" spans="1:24" ht="15.75">
      <c r="A59" s="108" t="s">
        <v>488</v>
      </c>
      <c r="B59" s="82" t="s">
        <v>914</v>
      </c>
      <c r="C59" s="109"/>
      <c r="D59" s="109">
        <v>2504457.67</v>
      </c>
      <c r="E59" s="109">
        <v>341632.6</v>
      </c>
      <c r="F59" s="109">
        <v>1058597.08</v>
      </c>
      <c r="G59" s="109">
        <v>149566.8</v>
      </c>
      <c r="H59" s="109">
        <v>22777092.96</v>
      </c>
      <c r="I59" s="109">
        <v>2484642.97</v>
      </c>
      <c r="J59" s="109">
        <v>641.48</v>
      </c>
      <c r="K59" s="109">
        <v>7919.26</v>
      </c>
      <c r="L59" s="109">
        <v>8846.369999999999</v>
      </c>
      <c r="M59" s="109"/>
      <c r="N59" s="109"/>
      <c r="O59" s="109">
        <v>120095</v>
      </c>
      <c r="P59" s="109">
        <v>861067.0099999999</v>
      </c>
      <c r="Q59" s="109"/>
      <c r="R59" s="109"/>
      <c r="S59" s="109">
        <v>30314559.200000003</v>
      </c>
      <c r="T59" s="114">
        <f t="shared" si="0"/>
        <v>27330797.570000004</v>
      </c>
      <c r="U59" s="114">
        <f t="shared" si="1"/>
        <v>2983761.63</v>
      </c>
      <c r="V59" s="114">
        <f t="shared" si="2"/>
        <v>0</v>
      </c>
      <c r="W59" s="114">
        <f t="shared" si="3"/>
        <v>30314559.200000003</v>
      </c>
      <c r="X59" s="114">
        <f t="shared" si="4"/>
        <v>0</v>
      </c>
    </row>
    <row r="60" spans="1:24" ht="15.75">
      <c r="A60" s="108" t="s">
        <v>490</v>
      </c>
      <c r="B60" s="82" t="s">
        <v>915</v>
      </c>
      <c r="C60" s="109"/>
      <c r="D60" s="109">
        <v>52442.19</v>
      </c>
      <c r="E60" s="109">
        <v>437.57</v>
      </c>
      <c r="F60" s="109">
        <v>283942.27</v>
      </c>
      <c r="G60" s="109">
        <v>7153.45</v>
      </c>
      <c r="H60" s="109">
        <v>1290845.91</v>
      </c>
      <c r="I60" s="109">
        <v>27196.62</v>
      </c>
      <c r="J60" s="109">
        <v>237252.74</v>
      </c>
      <c r="K60" s="109">
        <v>5057.5</v>
      </c>
      <c r="L60" s="109">
        <v>117221.1</v>
      </c>
      <c r="M60" s="109"/>
      <c r="N60" s="109"/>
      <c r="O60" s="109"/>
      <c r="P60" s="109">
        <v>71383.44</v>
      </c>
      <c r="Q60" s="109"/>
      <c r="R60" s="109"/>
      <c r="S60" s="109">
        <v>2092932.79</v>
      </c>
      <c r="T60" s="114">
        <f t="shared" si="0"/>
        <v>2053087.65</v>
      </c>
      <c r="U60" s="114">
        <f t="shared" si="1"/>
        <v>39845.14</v>
      </c>
      <c r="V60" s="114">
        <f t="shared" si="2"/>
        <v>0</v>
      </c>
      <c r="W60" s="114">
        <f t="shared" si="3"/>
        <v>2092932.7899999998</v>
      </c>
      <c r="X60" s="114">
        <f t="shared" si="4"/>
        <v>0</v>
      </c>
    </row>
    <row r="61" spans="1:24" ht="15.75">
      <c r="A61" s="108" t="s">
        <v>492</v>
      </c>
      <c r="B61" s="82" t="s">
        <v>916</v>
      </c>
      <c r="C61" s="109"/>
      <c r="D61" s="109">
        <v>992435.46</v>
      </c>
      <c r="E61" s="109">
        <v>182209.71000000002</v>
      </c>
      <c r="F61" s="109">
        <v>6089148.65</v>
      </c>
      <c r="G61" s="109">
        <v>914036.95</v>
      </c>
      <c r="H61" s="109">
        <v>64727232.230000004</v>
      </c>
      <c r="I61" s="109">
        <v>11094086.48</v>
      </c>
      <c r="J61" s="109">
        <v>1494969.8199999998</v>
      </c>
      <c r="K61" s="109">
        <v>122243.01999999999</v>
      </c>
      <c r="L61" s="109">
        <v>5063672.54</v>
      </c>
      <c r="M61" s="109">
        <v>158234.40000000002</v>
      </c>
      <c r="N61" s="109"/>
      <c r="O61" s="109">
        <v>312896</v>
      </c>
      <c r="P61" s="109">
        <v>1595340</v>
      </c>
      <c r="Q61" s="109">
        <v>131750</v>
      </c>
      <c r="R61" s="109"/>
      <c r="S61" s="109">
        <v>92878255.26</v>
      </c>
      <c r="T61" s="114">
        <f t="shared" si="0"/>
        <v>80407444.7</v>
      </c>
      <c r="U61" s="114">
        <f t="shared" si="1"/>
        <v>12470810.56</v>
      </c>
      <c r="V61" s="114">
        <f t="shared" si="2"/>
        <v>0</v>
      </c>
      <c r="W61" s="114">
        <f t="shared" si="3"/>
        <v>92878255.26</v>
      </c>
      <c r="X61" s="114">
        <f t="shared" si="4"/>
        <v>0</v>
      </c>
    </row>
    <row r="62" spans="1:24" ht="15.75">
      <c r="A62" s="108" t="s">
        <v>494</v>
      </c>
      <c r="B62" s="82" t="s">
        <v>917</v>
      </c>
      <c r="C62" s="109"/>
      <c r="D62" s="109"/>
      <c r="E62" s="109"/>
      <c r="F62" s="109">
        <v>233130.3</v>
      </c>
      <c r="G62" s="109">
        <v>15313.14</v>
      </c>
      <c r="H62" s="109">
        <v>1217955.03</v>
      </c>
      <c r="I62" s="109">
        <v>64813.86</v>
      </c>
      <c r="J62" s="109">
        <v>129485.53</v>
      </c>
      <c r="K62" s="109">
        <v>9009.15</v>
      </c>
      <c r="L62" s="109">
        <v>941247.54</v>
      </c>
      <c r="M62" s="109">
        <v>54810.939999999995</v>
      </c>
      <c r="N62" s="109">
        <v>0.53</v>
      </c>
      <c r="O62" s="109"/>
      <c r="P62" s="109">
        <v>59992.299999999996</v>
      </c>
      <c r="Q62" s="109"/>
      <c r="R62" s="109"/>
      <c r="S62" s="109">
        <v>2725758.3199999994</v>
      </c>
      <c r="T62" s="114">
        <f t="shared" si="0"/>
        <v>2581811.23</v>
      </c>
      <c r="U62" s="114">
        <f t="shared" si="1"/>
        <v>143947.09</v>
      </c>
      <c r="V62" s="114">
        <f t="shared" si="2"/>
        <v>0</v>
      </c>
      <c r="W62" s="114">
        <f t="shared" si="3"/>
        <v>2725758.32</v>
      </c>
      <c r="X62" s="114">
        <f t="shared" si="4"/>
        <v>0</v>
      </c>
    </row>
    <row r="63" spans="1:24" ht="15.75">
      <c r="A63" s="108" t="s">
        <v>496</v>
      </c>
      <c r="B63" s="82" t="s">
        <v>918</v>
      </c>
      <c r="C63" s="109"/>
      <c r="D63" s="109"/>
      <c r="E63" s="109"/>
      <c r="F63" s="109">
        <v>128505.62</v>
      </c>
      <c r="G63" s="109">
        <v>563.95</v>
      </c>
      <c r="H63" s="109">
        <v>81732.92000000001</v>
      </c>
      <c r="I63" s="109">
        <v>0</v>
      </c>
      <c r="J63" s="109"/>
      <c r="K63" s="109"/>
      <c r="L63" s="109">
        <v>35908.69</v>
      </c>
      <c r="M63" s="109">
        <v>0</v>
      </c>
      <c r="N63" s="109"/>
      <c r="O63" s="109"/>
      <c r="P63" s="109">
        <v>8102</v>
      </c>
      <c r="Q63" s="109"/>
      <c r="R63" s="109"/>
      <c r="S63" s="109">
        <v>254813.18</v>
      </c>
      <c r="T63" s="114">
        <f t="shared" si="0"/>
        <v>254249.23</v>
      </c>
      <c r="U63" s="114">
        <f t="shared" si="1"/>
        <v>563.95</v>
      </c>
      <c r="V63" s="114">
        <f t="shared" si="2"/>
        <v>0</v>
      </c>
      <c r="W63" s="114">
        <f t="shared" si="3"/>
        <v>254813.18000000002</v>
      </c>
      <c r="X63" s="114">
        <f t="shared" si="4"/>
        <v>0</v>
      </c>
    </row>
    <row r="64" spans="1:24" ht="15.75">
      <c r="A64" s="108" t="s">
        <v>498</v>
      </c>
      <c r="B64" s="82" t="s">
        <v>919</v>
      </c>
      <c r="C64" s="109"/>
      <c r="D64" s="109">
        <v>550107.62</v>
      </c>
      <c r="E64" s="109">
        <v>50366.16</v>
      </c>
      <c r="F64" s="109">
        <v>1214138.37</v>
      </c>
      <c r="G64" s="109">
        <v>92556.32</v>
      </c>
      <c r="H64" s="109">
        <v>6460010.27</v>
      </c>
      <c r="I64" s="109">
        <v>560633.8500000001</v>
      </c>
      <c r="J64" s="109">
        <v>1077849.1099999999</v>
      </c>
      <c r="K64" s="109">
        <v>94892.67</v>
      </c>
      <c r="L64" s="109">
        <v>317617.3</v>
      </c>
      <c r="M64" s="109">
        <v>6665.04</v>
      </c>
      <c r="N64" s="109"/>
      <c r="O64" s="109"/>
      <c r="P64" s="109">
        <v>182475.61</v>
      </c>
      <c r="Q64" s="109"/>
      <c r="R64" s="109"/>
      <c r="S64" s="109">
        <v>10607312.319999998</v>
      </c>
      <c r="T64" s="114">
        <f t="shared" si="0"/>
        <v>9802198.28</v>
      </c>
      <c r="U64" s="114">
        <f t="shared" si="1"/>
        <v>805114.0400000002</v>
      </c>
      <c r="V64" s="114">
        <f t="shared" si="2"/>
        <v>0</v>
      </c>
      <c r="W64" s="114">
        <f t="shared" si="3"/>
        <v>10607312.32</v>
      </c>
      <c r="X64" s="114">
        <f t="shared" si="4"/>
        <v>0</v>
      </c>
    </row>
    <row r="65" spans="1:24" ht="15.75">
      <c r="A65" s="108" t="s">
        <v>500</v>
      </c>
      <c r="B65" s="82" t="s">
        <v>920</v>
      </c>
      <c r="C65" s="109"/>
      <c r="D65" s="109">
        <v>351579.44000000006</v>
      </c>
      <c r="E65" s="109">
        <v>28482.04</v>
      </c>
      <c r="F65" s="109">
        <v>304719.2</v>
      </c>
      <c r="G65" s="109">
        <v>25243.190000000002</v>
      </c>
      <c r="H65" s="109">
        <v>2509687.17</v>
      </c>
      <c r="I65" s="109">
        <v>219821.59</v>
      </c>
      <c r="J65" s="109">
        <v>542801.98</v>
      </c>
      <c r="K65" s="109">
        <v>44553.01</v>
      </c>
      <c r="L65" s="109">
        <v>906783.6599999999</v>
      </c>
      <c r="M65" s="109">
        <v>87684.61</v>
      </c>
      <c r="N65" s="109"/>
      <c r="O65" s="109"/>
      <c r="P65" s="109">
        <v>79452.79999999999</v>
      </c>
      <c r="Q65" s="109"/>
      <c r="R65" s="109"/>
      <c r="S65" s="109">
        <v>5100808.6899999995</v>
      </c>
      <c r="T65" s="114">
        <f t="shared" si="0"/>
        <v>4695024.25</v>
      </c>
      <c r="U65" s="114">
        <f t="shared" si="1"/>
        <v>405784.44</v>
      </c>
      <c r="V65" s="114">
        <f t="shared" si="2"/>
        <v>0</v>
      </c>
      <c r="W65" s="114">
        <f t="shared" si="3"/>
        <v>5100808.69</v>
      </c>
      <c r="X65" s="114">
        <f t="shared" si="4"/>
        <v>0</v>
      </c>
    </row>
    <row r="66" spans="1:24" ht="15.75">
      <c r="A66" s="108" t="s">
        <v>502</v>
      </c>
      <c r="B66" s="82" t="s">
        <v>921</v>
      </c>
      <c r="C66" s="109"/>
      <c r="D66" s="109">
        <v>16393.29</v>
      </c>
      <c r="E66" s="109"/>
      <c r="F66" s="109">
        <v>444607.71</v>
      </c>
      <c r="G66" s="109">
        <v>1318.58</v>
      </c>
      <c r="H66" s="109">
        <v>1227494.46</v>
      </c>
      <c r="I66" s="109">
        <v>4338.610000000001</v>
      </c>
      <c r="J66" s="109">
        <v>256394.51</v>
      </c>
      <c r="K66" s="109">
        <v>26.07</v>
      </c>
      <c r="L66" s="109"/>
      <c r="M66" s="109"/>
      <c r="N66" s="109"/>
      <c r="O66" s="109"/>
      <c r="P66" s="109">
        <v>67490</v>
      </c>
      <c r="Q66" s="109"/>
      <c r="R66" s="109"/>
      <c r="S66" s="109">
        <v>2018063.2300000002</v>
      </c>
      <c r="T66" s="114">
        <f t="shared" si="0"/>
        <v>2012379.97</v>
      </c>
      <c r="U66" s="114">
        <f t="shared" si="1"/>
        <v>5683.26</v>
      </c>
      <c r="V66" s="114">
        <f t="shared" si="2"/>
        <v>0</v>
      </c>
      <c r="W66" s="114">
        <f t="shared" si="3"/>
        <v>2018063.23</v>
      </c>
      <c r="X66" s="114">
        <f t="shared" si="4"/>
        <v>0</v>
      </c>
    </row>
    <row r="67" spans="1:24" ht="15.75">
      <c r="A67" s="108" t="s">
        <v>504</v>
      </c>
      <c r="B67" s="82" t="s">
        <v>922</v>
      </c>
      <c r="C67" s="109">
        <v>9600.18</v>
      </c>
      <c r="D67" s="109">
        <v>134227.46000000002</v>
      </c>
      <c r="E67" s="109">
        <v>0.21</v>
      </c>
      <c r="F67" s="109">
        <v>-1.9300000000000002</v>
      </c>
      <c r="G67" s="109">
        <v>-0.29</v>
      </c>
      <c r="H67" s="109">
        <v>1690978.3199999998</v>
      </c>
      <c r="I67" s="109">
        <v>96973.56999999999</v>
      </c>
      <c r="J67" s="109"/>
      <c r="K67" s="109"/>
      <c r="L67" s="109">
        <v>0</v>
      </c>
      <c r="M67" s="109"/>
      <c r="N67" s="109"/>
      <c r="O67" s="109"/>
      <c r="P67" s="109">
        <v>85832.67</v>
      </c>
      <c r="Q67" s="109"/>
      <c r="R67" s="109"/>
      <c r="S67" s="109">
        <v>2017610.1899999997</v>
      </c>
      <c r="T67" s="114">
        <f aca="true" t="shared" si="5" ref="T67:T130">+C67+D67+F67+H67+J67+L67+N67+O67+P67+Q67</f>
        <v>1920636.6999999997</v>
      </c>
      <c r="U67" s="114">
        <f aca="true" t="shared" si="6" ref="U67:U130">+E67+G67+I67+K67+M67</f>
        <v>96973.48999999999</v>
      </c>
      <c r="V67" s="114">
        <f aca="true" t="shared" si="7" ref="V67:V130">+R67</f>
        <v>0</v>
      </c>
      <c r="W67" s="114">
        <f aca="true" t="shared" si="8" ref="W67:W130">SUM(T67:V67)</f>
        <v>2017610.1899999997</v>
      </c>
      <c r="X67" s="114">
        <f aca="true" t="shared" si="9" ref="X67:X130">+S67-W67</f>
        <v>0</v>
      </c>
    </row>
    <row r="68" spans="1:24" ht="15.75">
      <c r="A68" s="108" t="s">
        <v>506</v>
      </c>
      <c r="B68" s="82" t="s">
        <v>923</v>
      </c>
      <c r="C68" s="109"/>
      <c r="D68" s="109">
        <v>6109465.49</v>
      </c>
      <c r="E68" s="109">
        <v>747779.19</v>
      </c>
      <c r="F68" s="109">
        <v>5410038.26</v>
      </c>
      <c r="G68" s="109">
        <v>694254.13</v>
      </c>
      <c r="H68" s="109">
        <v>87460669.89</v>
      </c>
      <c r="I68" s="109">
        <v>10381141.19</v>
      </c>
      <c r="J68" s="109">
        <v>5003800.57</v>
      </c>
      <c r="K68" s="109">
        <v>672865.55</v>
      </c>
      <c r="L68" s="109"/>
      <c r="M68" s="109"/>
      <c r="N68" s="109"/>
      <c r="O68" s="109">
        <v>758091.5</v>
      </c>
      <c r="P68" s="109">
        <v>2269520.29</v>
      </c>
      <c r="Q68" s="109">
        <v>198600</v>
      </c>
      <c r="R68" s="109"/>
      <c r="S68" s="109">
        <v>119706226.06</v>
      </c>
      <c r="T68" s="114">
        <f t="shared" si="5"/>
        <v>107210186.00000001</v>
      </c>
      <c r="U68" s="114">
        <f t="shared" si="6"/>
        <v>12496040.06</v>
      </c>
      <c r="V68" s="114">
        <f t="shared" si="7"/>
        <v>0</v>
      </c>
      <c r="W68" s="114">
        <f t="shared" si="8"/>
        <v>119706226.06000002</v>
      </c>
      <c r="X68" s="114">
        <f t="shared" si="9"/>
        <v>0</v>
      </c>
    </row>
    <row r="69" spans="1:24" ht="15.75">
      <c r="A69" s="108" t="s">
        <v>508</v>
      </c>
      <c r="B69" s="82" t="s">
        <v>924</v>
      </c>
      <c r="C69" s="109"/>
      <c r="D69" s="109">
        <v>110568.17000000001</v>
      </c>
      <c r="E69" s="109">
        <v>2119.4300000000003</v>
      </c>
      <c r="F69" s="109">
        <v>374131.47</v>
      </c>
      <c r="G69" s="109">
        <v>12360.68</v>
      </c>
      <c r="H69" s="109">
        <v>4701279.36</v>
      </c>
      <c r="I69" s="109">
        <v>167587.65</v>
      </c>
      <c r="J69" s="109">
        <v>246540.47999999998</v>
      </c>
      <c r="K69" s="109">
        <v>9323.98</v>
      </c>
      <c r="L69" s="109">
        <v>48889.490000000005</v>
      </c>
      <c r="M69" s="109"/>
      <c r="N69" s="109"/>
      <c r="O69" s="109"/>
      <c r="P69" s="109">
        <v>86422</v>
      </c>
      <c r="Q69" s="109"/>
      <c r="R69" s="109"/>
      <c r="S69" s="109">
        <v>5759222.710000001</v>
      </c>
      <c r="T69" s="114">
        <f t="shared" si="5"/>
        <v>5567830.970000001</v>
      </c>
      <c r="U69" s="114">
        <f t="shared" si="6"/>
        <v>191391.74000000002</v>
      </c>
      <c r="V69" s="114">
        <f t="shared" si="7"/>
        <v>0</v>
      </c>
      <c r="W69" s="114">
        <f t="shared" si="8"/>
        <v>5759222.710000001</v>
      </c>
      <c r="X69" s="114">
        <f t="shared" si="9"/>
        <v>0</v>
      </c>
    </row>
    <row r="70" spans="1:24" ht="15.75">
      <c r="A70" s="108" t="s">
        <v>510</v>
      </c>
      <c r="B70" s="82" t="s">
        <v>925</v>
      </c>
      <c r="C70" s="109"/>
      <c r="D70" s="109">
        <v>236143.5</v>
      </c>
      <c r="E70" s="109">
        <v>19950.05</v>
      </c>
      <c r="F70" s="109">
        <v>2108598.51</v>
      </c>
      <c r="G70" s="109">
        <v>185543.25</v>
      </c>
      <c r="H70" s="109">
        <v>11397926.04</v>
      </c>
      <c r="I70" s="109">
        <v>972973.55</v>
      </c>
      <c r="J70" s="109">
        <v>1352272.34</v>
      </c>
      <c r="K70" s="109">
        <v>113683.98</v>
      </c>
      <c r="L70" s="109">
        <v>100975.03</v>
      </c>
      <c r="M70" s="109">
        <v>8795.26</v>
      </c>
      <c r="N70" s="109"/>
      <c r="O70" s="109"/>
      <c r="P70" s="109">
        <v>352119.83</v>
      </c>
      <c r="Q70" s="109"/>
      <c r="R70" s="109"/>
      <c r="S70" s="109">
        <v>16848981.339999996</v>
      </c>
      <c r="T70" s="114">
        <f t="shared" si="5"/>
        <v>15548035.249999998</v>
      </c>
      <c r="U70" s="114">
        <f t="shared" si="6"/>
        <v>1300946.09</v>
      </c>
      <c r="V70" s="114">
        <f t="shared" si="7"/>
        <v>0</v>
      </c>
      <c r="W70" s="114">
        <f t="shared" si="8"/>
        <v>16848981.34</v>
      </c>
      <c r="X70" s="114">
        <f t="shared" si="9"/>
        <v>0</v>
      </c>
    </row>
    <row r="71" spans="1:24" ht="15.75">
      <c r="A71" s="108" t="s">
        <v>512</v>
      </c>
      <c r="B71" s="82" t="s">
        <v>926</v>
      </c>
      <c r="C71" s="109">
        <v>185230.36</v>
      </c>
      <c r="D71" s="109">
        <v>97072.1</v>
      </c>
      <c r="E71" s="109">
        <v>3334.3</v>
      </c>
      <c r="F71" s="109">
        <v>18502.46</v>
      </c>
      <c r="G71" s="109">
        <v>5563.75</v>
      </c>
      <c r="H71" s="109">
        <v>251921.88999999998</v>
      </c>
      <c r="I71" s="109">
        <v>6655.29</v>
      </c>
      <c r="J71" s="109"/>
      <c r="K71" s="109"/>
      <c r="L71" s="109"/>
      <c r="M71" s="109"/>
      <c r="N71" s="109"/>
      <c r="O71" s="109"/>
      <c r="P71" s="109">
        <v>12808.710000000001</v>
      </c>
      <c r="Q71" s="109"/>
      <c r="R71" s="109"/>
      <c r="S71" s="109">
        <v>581088.86</v>
      </c>
      <c r="T71" s="114">
        <f t="shared" si="5"/>
        <v>565535.5199999999</v>
      </c>
      <c r="U71" s="114">
        <f t="shared" si="6"/>
        <v>15553.34</v>
      </c>
      <c r="V71" s="114">
        <f t="shared" si="7"/>
        <v>0</v>
      </c>
      <c r="W71" s="114">
        <f t="shared" si="8"/>
        <v>581088.8599999999</v>
      </c>
      <c r="X71" s="114">
        <f t="shared" si="9"/>
        <v>0</v>
      </c>
    </row>
    <row r="72" spans="1:24" ht="15.75">
      <c r="A72" s="108" t="s">
        <v>514</v>
      </c>
      <c r="B72" s="82" t="s">
        <v>927</v>
      </c>
      <c r="C72" s="109"/>
      <c r="D72" s="109">
        <v>367570.88</v>
      </c>
      <c r="E72" s="109">
        <v>20149.53</v>
      </c>
      <c r="F72" s="109">
        <v>300561.01</v>
      </c>
      <c r="G72" s="109">
        <v>21410.350000000002</v>
      </c>
      <c r="H72" s="109">
        <v>1884806.46</v>
      </c>
      <c r="I72" s="109">
        <v>133216.66999999998</v>
      </c>
      <c r="J72" s="109">
        <v>465625.68</v>
      </c>
      <c r="K72" s="109">
        <v>25193.92</v>
      </c>
      <c r="L72" s="109">
        <v>669423.25</v>
      </c>
      <c r="M72" s="109">
        <v>20067.27</v>
      </c>
      <c r="N72" s="109"/>
      <c r="O72" s="109"/>
      <c r="P72" s="109">
        <v>127952.17</v>
      </c>
      <c r="Q72" s="109"/>
      <c r="R72" s="109"/>
      <c r="S72" s="109">
        <v>4035977.19</v>
      </c>
      <c r="T72" s="114">
        <f t="shared" si="5"/>
        <v>3815939.45</v>
      </c>
      <c r="U72" s="114">
        <f t="shared" si="6"/>
        <v>220037.73999999996</v>
      </c>
      <c r="V72" s="114">
        <f t="shared" si="7"/>
        <v>0</v>
      </c>
      <c r="W72" s="114">
        <f t="shared" si="8"/>
        <v>4035977.19</v>
      </c>
      <c r="X72" s="114">
        <f t="shared" si="9"/>
        <v>0</v>
      </c>
    </row>
    <row r="73" spans="1:24" ht="15.75">
      <c r="A73" s="108" t="s">
        <v>516</v>
      </c>
      <c r="B73" s="82" t="s">
        <v>928</v>
      </c>
      <c r="C73" s="109"/>
      <c r="D73" s="109">
        <v>13906.33</v>
      </c>
      <c r="E73" s="109"/>
      <c r="F73" s="109">
        <v>24443.41</v>
      </c>
      <c r="G73" s="109">
        <v>8.47</v>
      </c>
      <c r="H73" s="109">
        <v>1427381.18</v>
      </c>
      <c r="I73" s="109">
        <v>72939.67</v>
      </c>
      <c r="J73" s="109">
        <v>27137.800000000003</v>
      </c>
      <c r="K73" s="109"/>
      <c r="L73" s="109"/>
      <c r="M73" s="109"/>
      <c r="N73" s="109"/>
      <c r="O73" s="109"/>
      <c r="P73" s="109">
        <v>33739.63</v>
      </c>
      <c r="Q73" s="109"/>
      <c r="R73" s="109"/>
      <c r="S73" s="109">
        <v>1599556.4899999998</v>
      </c>
      <c r="T73" s="114">
        <f t="shared" si="5"/>
        <v>1526608.3499999999</v>
      </c>
      <c r="U73" s="114">
        <f t="shared" si="6"/>
        <v>72948.14</v>
      </c>
      <c r="V73" s="114">
        <f t="shared" si="7"/>
        <v>0</v>
      </c>
      <c r="W73" s="114">
        <f t="shared" si="8"/>
        <v>1599556.4899999998</v>
      </c>
      <c r="X73" s="114">
        <f t="shared" si="9"/>
        <v>0</v>
      </c>
    </row>
    <row r="74" spans="1:24" ht="15.75">
      <c r="A74" s="108" t="s">
        <v>518</v>
      </c>
      <c r="B74" s="82" t="s">
        <v>929</v>
      </c>
      <c r="C74" s="109"/>
      <c r="D74" s="109">
        <v>156576.77000000002</v>
      </c>
      <c r="E74" s="109">
        <v>1282.49</v>
      </c>
      <c r="F74" s="109">
        <v>256512.49</v>
      </c>
      <c r="G74" s="109">
        <v>3005.88</v>
      </c>
      <c r="H74" s="109">
        <v>1236933.69</v>
      </c>
      <c r="I74" s="109">
        <v>23346.019999999997</v>
      </c>
      <c r="J74" s="109">
        <v>402024.24</v>
      </c>
      <c r="K74" s="109">
        <v>5546.76</v>
      </c>
      <c r="L74" s="109">
        <v>142270.34</v>
      </c>
      <c r="M74" s="109"/>
      <c r="N74" s="109"/>
      <c r="O74" s="109"/>
      <c r="P74" s="109">
        <v>69310.83</v>
      </c>
      <c r="Q74" s="109"/>
      <c r="R74" s="109"/>
      <c r="S74" s="109">
        <v>2296809.51</v>
      </c>
      <c r="T74" s="114">
        <f t="shared" si="5"/>
        <v>2263628.36</v>
      </c>
      <c r="U74" s="114">
        <f t="shared" si="6"/>
        <v>33181.149999999994</v>
      </c>
      <c r="V74" s="114">
        <f t="shared" si="7"/>
        <v>0</v>
      </c>
      <c r="W74" s="114">
        <f t="shared" si="8"/>
        <v>2296809.51</v>
      </c>
      <c r="X74" s="114">
        <f t="shared" si="9"/>
        <v>0</v>
      </c>
    </row>
    <row r="75" spans="1:24" ht="15.75">
      <c r="A75" s="108" t="s">
        <v>520</v>
      </c>
      <c r="B75" s="82" t="s">
        <v>930</v>
      </c>
      <c r="C75" s="109">
        <v>196.18</v>
      </c>
      <c r="D75" s="109">
        <v>-70.91</v>
      </c>
      <c r="E75" s="109">
        <v>0</v>
      </c>
      <c r="F75" s="109">
        <v>176546.1</v>
      </c>
      <c r="G75" s="109">
        <v>4414.1</v>
      </c>
      <c r="H75" s="109">
        <v>695883.7</v>
      </c>
      <c r="I75" s="109">
        <v>22073.03</v>
      </c>
      <c r="J75" s="109">
        <v>252887.26</v>
      </c>
      <c r="K75" s="109">
        <v>5982.63</v>
      </c>
      <c r="L75" s="109">
        <v>61949.6</v>
      </c>
      <c r="M75" s="109">
        <v>2146.84</v>
      </c>
      <c r="N75" s="109"/>
      <c r="O75" s="109"/>
      <c r="P75" s="109">
        <v>16994.11</v>
      </c>
      <c r="Q75" s="109"/>
      <c r="R75" s="109"/>
      <c r="S75" s="109">
        <v>1239002.6400000001</v>
      </c>
      <c r="T75" s="114">
        <f t="shared" si="5"/>
        <v>1204386.0400000003</v>
      </c>
      <c r="U75" s="114">
        <f t="shared" si="6"/>
        <v>34616.6</v>
      </c>
      <c r="V75" s="114">
        <f t="shared" si="7"/>
        <v>0</v>
      </c>
      <c r="W75" s="114">
        <f t="shared" si="8"/>
        <v>1239002.6400000004</v>
      </c>
      <c r="X75" s="114">
        <f t="shared" si="9"/>
        <v>0</v>
      </c>
    </row>
    <row r="76" spans="1:24" ht="15.75">
      <c r="A76" s="108" t="s">
        <v>522</v>
      </c>
      <c r="B76" s="82" t="s">
        <v>931</v>
      </c>
      <c r="C76" s="109">
        <v>-2392.62</v>
      </c>
      <c r="D76" s="109">
        <v>164369.5</v>
      </c>
      <c r="E76" s="109">
        <v>9581.31</v>
      </c>
      <c r="F76" s="109">
        <v>2329274.34</v>
      </c>
      <c r="G76" s="109">
        <v>166613.66999999998</v>
      </c>
      <c r="H76" s="109">
        <v>28806718.69</v>
      </c>
      <c r="I76" s="109">
        <v>2455021.17</v>
      </c>
      <c r="J76" s="109">
        <v>2058125.86</v>
      </c>
      <c r="K76" s="109">
        <v>149844.05</v>
      </c>
      <c r="L76" s="109">
        <v>693761.3600000001</v>
      </c>
      <c r="M76" s="109">
        <v>2282.3</v>
      </c>
      <c r="N76" s="109"/>
      <c r="O76" s="109"/>
      <c r="P76" s="109">
        <v>750717.94</v>
      </c>
      <c r="Q76" s="109"/>
      <c r="R76" s="109"/>
      <c r="S76" s="109">
        <v>37583917.56999999</v>
      </c>
      <c r="T76" s="114">
        <f t="shared" si="5"/>
        <v>34800575.07</v>
      </c>
      <c r="U76" s="114">
        <f t="shared" si="6"/>
        <v>2783342.4999999995</v>
      </c>
      <c r="V76" s="114">
        <f t="shared" si="7"/>
        <v>0</v>
      </c>
      <c r="W76" s="114">
        <f t="shared" si="8"/>
        <v>37583917.57</v>
      </c>
      <c r="X76" s="114">
        <f t="shared" si="9"/>
        <v>0</v>
      </c>
    </row>
    <row r="77" spans="1:24" ht="15.75">
      <c r="A77" s="108" t="s">
        <v>524</v>
      </c>
      <c r="B77" s="82" t="s">
        <v>932</v>
      </c>
      <c r="C77" s="109"/>
      <c r="D77" s="109">
        <v>199400.91</v>
      </c>
      <c r="E77" s="109">
        <v>15846.56</v>
      </c>
      <c r="F77" s="109">
        <v>1186558.45</v>
      </c>
      <c r="G77" s="109">
        <v>74836.84</v>
      </c>
      <c r="H77" s="109">
        <v>13467131.04</v>
      </c>
      <c r="I77" s="109">
        <v>702358.81</v>
      </c>
      <c r="J77" s="109">
        <v>2479677.78</v>
      </c>
      <c r="K77" s="109">
        <v>146239.68</v>
      </c>
      <c r="L77" s="109">
        <v>446004.8</v>
      </c>
      <c r="M77" s="109">
        <v>1437.5700000000002</v>
      </c>
      <c r="N77" s="109"/>
      <c r="O77" s="109"/>
      <c r="P77" s="109">
        <v>351185</v>
      </c>
      <c r="Q77" s="109"/>
      <c r="R77" s="109"/>
      <c r="S77" s="109">
        <v>19070677.44</v>
      </c>
      <c r="T77" s="114">
        <f t="shared" si="5"/>
        <v>18129957.98</v>
      </c>
      <c r="U77" s="114">
        <f t="shared" si="6"/>
        <v>940719.4600000001</v>
      </c>
      <c r="V77" s="114">
        <f t="shared" si="7"/>
        <v>0</v>
      </c>
      <c r="W77" s="114">
        <f t="shared" si="8"/>
        <v>19070677.44</v>
      </c>
      <c r="X77" s="114">
        <f t="shared" si="9"/>
        <v>0</v>
      </c>
    </row>
    <row r="78" spans="1:24" ht="15.75">
      <c r="A78" s="108" t="s">
        <v>526</v>
      </c>
      <c r="B78" s="82" t="s">
        <v>933</v>
      </c>
      <c r="C78" s="109"/>
      <c r="D78" s="109">
        <v>206.98</v>
      </c>
      <c r="E78" s="109">
        <v>0</v>
      </c>
      <c r="F78" s="109">
        <v>198213.66</v>
      </c>
      <c r="G78" s="109">
        <v>3703.0299999999997</v>
      </c>
      <c r="H78" s="109">
        <v>816609.5</v>
      </c>
      <c r="I78" s="109">
        <v>14143.61</v>
      </c>
      <c r="J78" s="109">
        <v>116883.76000000001</v>
      </c>
      <c r="K78" s="109">
        <v>2402.48</v>
      </c>
      <c r="L78" s="109">
        <v>71809.98</v>
      </c>
      <c r="M78" s="109">
        <v>834.5699999999999</v>
      </c>
      <c r="N78" s="109"/>
      <c r="O78" s="109"/>
      <c r="P78" s="109">
        <v>33079.97</v>
      </c>
      <c r="Q78" s="109">
        <v>3448</v>
      </c>
      <c r="R78" s="109"/>
      <c r="S78" s="109">
        <v>1261335.54</v>
      </c>
      <c r="T78" s="114">
        <f t="shared" si="5"/>
        <v>1240251.8499999999</v>
      </c>
      <c r="U78" s="114">
        <f t="shared" si="6"/>
        <v>21083.69</v>
      </c>
      <c r="V78" s="114">
        <f t="shared" si="7"/>
        <v>0</v>
      </c>
      <c r="W78" s="114">
        <f t="shared" si="8"/>
        <v>1261335.5399999998</v>
      </c>
      <c r="X78" s="114">
        <f t="shared" si="9"/>
        <v>0</v>
      </c>
    </row>
    <row r="79" spans="1:24" ht="15.75">
      <c r="A79" s="108" t="s">
        <v>528</v>
      </c>
      <c r="B79" s="82" t="s">
        <v>934</v>
      </c>
      <c r="C79" s="109"/>
      <c r="D79" s="109"/>
      <c r="E79" s="109"/>
      <c r="F79" s="109">
        <v>709428.92</v>
      </c>
      <c r="G79" s="109">
        <v>22881.030000000002</v>
      </c>
      <c r="H79" s="109">
        <v>5129163.46</v>
      </c>
      <c r="I79" s="109">
        <v>214408.77</v>
      </c>
      <c r="J79" s="109">
        <v>396684.53</v>
      </c>
      <c r="K79" s="109">
        <v>13271.49</v>
      </c>
      <c r="L79" s="109">
        <v>23701.190000000002</v>
      </c>
      <c r="M79" s="109">
        <v>15.36</v>
      </c>
      <c r="N79" s="109"/>
      <c r="O79" s="109"/>
      <c r="P79" s="109">
        <v>135639</v>
      </c>
      <c r="Q79" s="109">
        <v>17477</v>
      </c>
      <c r="R79" s="109"/>
      <c r="S79" s="109">
        <v>6662670.750000001</v>
      </c>
      <c r="T79" s="114">
        <f t="shared" si="5"/>
        <v>6412094.100000001</v>
      </c>
      <c r="U79" s="114">
        <f t="shared" si="6"/>
        <v>250576.64999999997</v>
      </c>
      <c r="V79" s="114">
        <f t="shared" si="7"/>
        <v>0</v>
      </c>
      <c r="W79" s="114">
        <f t="shared" si="8"/>
        <v>6662670.750000001</v>
      </c>
      <c r="X79" s="114">
        <f t="shared" si="9"/>
        <v>0</v>
      </c>
    </row>
    <row r="80" spans="1:24" ht="15.75">
      <c r="A80" s="108" t="s">
        <v>530</v>
      </c>
      <c r="B80" s="82" t="s">
        <v>935</v>
      </c>
      <c r="C80" s="109"/>
      <c r="D80" s="109"/>
      <c r="E80" s="109"/>
      <c r="F80" s="109"/>
      <c r="G80" s="109"/>
      <c r="H80" s="109">
        <v>692850.6699999999</v>
      </c>
      <c r="I80" s="109">
        <v>31331.239999999998</v>
      </c>
      <c r="J80" s="109">
        <v>55112.76</v>
      </c>
      <c r="K80" s="109">
        <v>2961.3199999999997</v>
      </c>
      <c r="L80" s="109">
        <v>584891.77</v>
      </c>
      <c r="M80" s="109">
        <v>25037.22</v>
      </c>
      <c r="N80" s="109"/>
      <c r="O80" s="109"/>
      <c r="P80" s="109">
        <v>12531</v>
      </c>
      <c r="Q80" s="109"/>
      <c r="R80" s="109"/>
      <c r="S80" s="109">
        <v>1404715.9799999997</v>
      </c>
      <c r="T80" s="114">
        <f t="shared" si="5"/>
        <v>1345386.2</v>
      </c>
      <c r="U80" s="114">
        <f t="shared" si="6"/>
        <v>59329.78</v>
      </c>
      <c r="V80" s="114">
        <f t="shared" si="7"/>
        <v>0</v>
      </c>
      <c r="W80" s="114">
        <f t="shared" si="8"/>
        <v>1404715.98</v>
      </c>
      <c r="X80" s="114">
        <f t="shared" si="9"/>
        <v>0</v>
      </c>
    </row>
    <row r="81" spans="1:24" ht="15.75">
      <c r="A81" s="108" t="s">
        <v>532</v>
      </c>
      <c r="B81" s="82" t="s">
        <v>936</v>
      </c>
      <c r="C81" s="109"/>
      <c r="D81" s="109">
        <v>69.44</v>
      </c>
      <c r="E81" s="109"/>
      <c r="F81" s="109">
        <v>124767.70000000001</v>
      </c>
      <c r="G81" s="109">
        <v>0</v>
      </c>
      <c r="H81" s="109">
        <v>1101088.04</v>
      </c>
      <c r="I81" s="109">
        <v>286.41</v>
      </c>
      <c r="J81" s="109">
        <v>97876.56</v>
      </c>
      <c r="K81" s="109">
        <v>0</v>
      </c>
      <c r="L81" s="109">
        <v>59678.59</v>
      </c>
      <c r="M81" s="109"/>
      <c r="N81" s="109"/>
      <c r="O81" s="109"/>
      <c r="P81" s="109">
        <v>75591</v>
      </c>
      <c r="Q81" s="109"/>
      <c r="R81" s="109"/>
      <c r="S81" s="109">
        <v>1459357.7400000002</v>
      </c>
      <c r="T81" s="114">
        <f t="shared" si="5"/>
        <v>1459071.3300000003</v>
      </c>
      <c r="U81" s="114">
        <f t="shared" si="6"/>
        <v>286.41</v>
      </c>
      <c r="V81" s="114">
        <f t="shared" si="7"/>
        <v>0</v>
      </c>
      <c r="W81" s="114">
        <f t="shared" si="8"/>
        <v>1459357.7400000002</v>
      </c>
      <c r="X81" s="114">
        <f t="shared" si="9"/>
        <v>0</v>
      </c>
    </row>
    <row r="82" spans="1:24" ht="15.75">
      <c r="A82" s="108" t="s">
        <v>534</v>
      </c>
      <c r="B82" s="82" t="s">
        <v>937</v>
      </c>
      <c r="C82" s="109"/>
      <c r="D82" s="109">
        <v>2734.1</v>
      </c>
      <c r="E82" s="109"/>
      <c r="F82" s="109">
        <v>118482.23000000001</v>
      </c>
      <c r="G82" s="109">
        <v>2852.78</v>
      </c>
      <c r="H82" s="109">
        <v>1056324.73</v>
      </c>
      <c r="I82" s="109">
        <v>50370.92</v>
      </c>
      <c r="J82" s="109">
        <v>261235.89</v>
      </c>
      <c r="K82" s="109">
        <v>10192.39</v>
      </c>
      <c r="L82" s="109">
        <v>7578.13</v>
      </c>
      <c r="M82" s="109"/>
      <c r="N82" s="109"/>
      <c r="O82" s="109"/>
      <c r="P82" s="109">
        <v>18922</v>
      </c>
      <c r="Q82" s="109"/>
      <c r="R82" s="109">
        <v>143990.85</v>
      </c>
      <c r="S82" s="109">
        <v>1672684.0199999998</v>
      </c>
      <c r="T82" s="114">
        <f t="shared" si="5"/>
        <v>1465277.08</v>
      </c>
      <c r="U82" s="114">
        <f t="shared" si="6"/>
        <v>63416.09</v>
      </c>
      <c r="V82" s="114">
        <f t="shared" si="7"/>
        <v>143990.85</v>
      </c>
      <c r="W82" s="114">
        <f t="shared" si="8"/>
        <v>1672684.0200000003</v>
      </c>
      <c r="X82" s="114">
        <f t="shared" si="9"/>
        <v>0</v>
      </c>
    </row>
    <row r="83" spans="1:24" ht="15.75">
      <c r="A83" s="108" t="s">
        <v>536</v>
      </c>
      <c r="B83" s="82" t="s">
        <v>938</v>
      </c>
      <c r="C83" s="109"/>
      <c r="D83" s="109">
        <v>62986.25</v>
      </c>
      <c r="E83" s="109">
        <v>4803.59</v>
      </c>
      <c r="F83" s="109">
        <v>513593.93999999994</v>
      </c>
      <c r="G83" s="109">
        <v>12539.699999999999</v>
      </c>
      <c r="H83" s="109">
        <v>292273.62</v>
      </c>
      <c r="I83" s="109">
        <v>6793.42</v>
      </c>
      <c r="J83" s="109">
        <v>117446.76000000001</v>
      </c>
      <c r="K83" s="109">
        <v>2729.9700000000003</v>
      </c>
      <c r="L83" s="109"/>
      <c r="M83" s="109"/>
      <c r="N83" s="109"/>
      <c r="O83" s="109"/>
      <c r="P83" s="109">
        <v>40648</v>
      </c>
      <c r="Q83" s="109"/>
      <c r="R83" s="109"/>
      <c r="S83" s="109">
        <v>1053815.25</v>
      </c>
      <c r="T83" s="114">
        <f t="shared" si="5"/>
        <v>1026948.57</v>
      </c>
      <c r="U83" s="114">
        <f t="shared" si="6"/>
        <v>26866.68</v>
      </c>
      <c r="V83" s="114">
        <f t="shared" si="7"/>
        <v>0</v>
      </c>
      <c r="W83" s="114">
        <f t="shared" si="8"/>
        <v>1053815.25</v>
      </c>
      <c r="X83" s="114">
        <f t="shared" si="9"/>
        <v>0</v>
      </c>
    </row>
    <row r="84" spans="1:24" ht="15.75">
      <c r="A84" s="108" t="s">
        <v>538</v>
      </c>
      <c r="B84" s="82" t="s">
        <v>939</v>
      </c>
      <c r="C84" s="109"/>
      <c r="D84" s="109"/>
      <c r="E84" s="109"/>
      <c r="F84" s="109">
        <v>43667.86</v>
      </c>
      <c r="G84" s="109">
        <v>751.05</v>
      </c>
      <c r="H84" s="109">
        <v>574895.73</v>
      </c>
      <c r="I84" s="109">
        <v>6058.56</v>
      </c>
      <c r="J84" s="109"/>
      <c r="K84" s="109"/>
      <c r="L84" s="109"/>
      <c r="M84" s="109"/>
      <c r="N84" s="109"/>
      <c r="O84" s="109"/>
      <c r="P84" s="109">
        <v>30353</v>
      </c>
      <c r="Q84" s="109"/>
      <c r="R84" s="109"/>
      <c r="S84" s="109">
        <v>655726.2000000001</v>
      </c>
      <c r="T84" s="114">
        <f t="shared" si="5"/>
        <v>648916.59</v>
      </c>
      <c r="U84" s="114">
        <f t="shared" si="6"/>
        <v>6809.610000000001</v>
      </c>
      <c r="V84" s="114">
        <f t="shared" si="7"/>
        <v>0</v>
      </c>
      <c r="W84" s="114">
        <f t="shared" si="8"/>
        <v>655726.2</v>
      </c>
      <c r="X84" s="114">
        <f t="shared" si="9"/>
        <v>0</v>
      </c>
    </row>
    <row r="85" spans="1:24" ht="15.75">
      <c r="A85" s="108" t="s">
        <v>540</v>
      </c>
      <c r="B85" s="82" t="s">
        <v>940</v>
      </c>
      <c r="C85" s="109"/>
      <c r="D85" s="109">
        <v>198182.08000000002</v>
      </c>
      <c r="E85" s="109"/>
      <c r="F85" s="109">
        <v>912646.83</v>
      </c>
      <c r="G85" s="109"/>
      <c r="H85" s="109">
        <v>1643179.55</v>
      </c>
      <c r="I85" s="109"/>
      <c r="J85" s="109">
        <v>1246011.8800000001</v>
      </c>
      <c r="K85" s="109"/>
      <c r="L85" s="109">
        <v>77609.94</v>
      </c>
      <c r="M85" s="109"/>
      <c r="N85" s="109">
        <v>27354.15</v>
      </c>
      <c r="O85" s="109"/>
      <c r="P85" s="109">
        <v>54285.51</v>
      </c>
      <c r="Q85" s="109">
        <v>23727.160000000003</v>
      </c>
      <c r="R85" s="109"/>
      <c r="S85" s="109">
        <v>4182997.0999999996</v>
      </c>
      <c r="T85" s="114">
        <f t="shared" si="5"/>
        <v>4182997.0999999996</v>
      </c>
      <c r="U85" s="114">
        <f t="shared" si="6"/>
        <v>0</v>
      </c>
      <c r="V85" s="114">
        <f t="shared" si="7"/>
        <v>0</v>
      </c>
      <c r="W85" s="114">
        <f t="shared" si="8"/>
        <v>4182997.0999999996</v>
      </c>
      <c r="X85" s="114">
        <f t="shared" si="9"/>
        <v>0</v>
      </c>
    </row>
    <row r="86" spans="1:24" ht="15.75">
      <c r="A86" s="108" t="s">
        <v>542</v>
      </c>
      <c r="B86" s="82" t="s">
        <v>941</v>
      </c>
      <c r="C86" s="109"/>
      <c r="D86" s="109"/>
      <c r="E86" s="109"/>
      <c r="F86" s="109">
        <v>58829.03</v>
      </c>
      <c r="G86" s="109">
        <v>2614.13</v>
      </c>
      <c r="H86" s="109">
        <v>1346484.3900000001</v>
      </c>
      <c r="I86" s="109">
        <v>54709.59</v>
      </c>
      <c r="J86" s="109"/>
      <c r="K86" s="109"/>
      <c r="L86" s="109"/>
      <c r="M86" s="109"/>
      <c r="N86" s="109"/>
      <c r="O86" s="109"/>
      <c r="P86" s="109">
        <v>16116.66</v>
      </c>
      <c r="Q86" s="109"/>
      <c r="R86" s="109"/>
      <c r="S86" s="109">
        <v>1478753.8</v>
      </c>
      <c r="T86" s="114">
        <f t="shared" si="5"/>
        <v>1421430.08</v>
      </c>
      <c r="U86" s="114">
        <f t="shared" si="6"/>
        <v>57323.719999999994</v>
      </c>
      <c r="V86" s="114">
        <f t="shared" si="7"/>
        <v>0</v>
      </c>
      <c r="W86" s="114">
        <f t="shared" si="8"/>
        <v>1478753.8</v>
      </c>
      <c r="X86" s="114">
        <f t="shared" si="9"/>
        <v>0</v>
      </c>
    </row>
    <row r="87" spans="1:24" ht="15.75">
      <c r="A87" s="108" t="s">
        <v>544</v>
      </c>
      <c r="B87" s="82" t="s">
        <v>942</v>
      </c>
      <c r="C87" s="109"/>
      <c r="D87" s="109">
        <v>11446.779999999999</v>
      </c>
      <c r="E87" s="109">
        <v>220.48000000000002</v>
      </c>
      <c r="F87" s="109">
        <v>112242.67000000001</v>
      </c>
      <c r="G87" s="109">
        <v>1874.67</v>
      </c>
      <c r="H87" s="109">
        <v>316528.79</v>
      </c>
      <c r="I87" s="109">
        <v>11059.580000000002</v>
      </c>
      <c r="J87" s="109">
        <v>24023.39</v>
      </c>
      <c r="K87" s="109">
        <v>2777.33</v>
      </c>
      <c r="L87" s="109">
        <v>238140.03</v>
      </c>
      <c r="M87" s="109">
        <v>0.46</v>
      </c>
      <c r="N87" s="109"/>
      <c r="O87" s="109"/>
      <c r="P87" s="109">
        <v>73467.64</v>
      </c>
      <c r="Q87" s="109"/>
      <c r="R87" s="109"/>
      <c r="S87" s="109">
        <v>791781.8200000001</v>
      </c>
      <c r="T87" s="114">
        <f t="shared" si="5"/>
        <v>775849.3</v>
      </c>
      <c r="U87" s="114">
        <f t="shared" si="6"/>
        <v>15932.52</v>
      </c>
      <c r="V87" s="114">
        <f t="shared" si="7"/>
        <v>0</v>
      </c>
      <c r="W87" s="114">
        <f t="shared" si="8"/>
        <v>791781.8200000001</v>
      </c>
      <c r="X87" s="114">
        <f t="shared" si="9"/>
        <v>0</v>
      </c>
    </row>
    <row r="88" spans="1:24" ht="15.75">
      <c r="A88" s="108" t="s">
        <v>546</v>
      </c>
      <c r="B88" s="82" t="s">
        <v>943</v>
      </c>
      <c r="C88" s="109">
        <v>612.8199999999999</v>
      </c>
      <c r="D88" s="109">
        <v>73.45</v>
      </c>
      <c r="E88" s="109"/>
      <c r="F88" s="109">
        <v>317.15</v>
      </c>
      <c r="G88" s="109"/>
      <c r="H88" s="109">
        <v>3898547.11</v>
      </c>
      <c r="I88" s="109">
        <v>44344.09</v>
      </c>
      <c r="J88" s="109"/>
      <c r="K88" s="109"/>
      <c r="L88" s="109"/>
      <c r="M88" s="109"/>
      <c r="N88" s="109"/>
      <c r="O88" s="109"/>
      <c r="P88" s="109">
        <v>84977</v>
      </c>
      <c r="Q88" s="109"/>
      <c r="R88" s="109"/>
      <c r="S88" s="109">
        <v>4028871.6199999996</v>
      </c>
      <c r="T88" s="114">
        <f t="shared" si="5"/>
        <v>3984527.53</v>
      </c>
      <c r="U88" s="114">
        <f t="shared" si="6"/>
        <v>44344.09</v>
      </c>
      <c r="V88" s="114">
        <f t="shared" si="7"/>
        <v>0</v>
      </c>
      <c r="W88" s="114">
        <f t="shared" si="8"/>
        <v>4028871.6199999996</v>
      </c>
      <c r="X88" s="114">
        <f t="shared" si="9"/>
        <v>0</v>
      </c>
    </row>
    <row r="89" spans="1:24" ht="15.75">
      <c r="A89" s="108" t="s">
        <v>548</v>
      </c>
      <c r="B89" s="82" t="s">
        <v>944</v>
      </c>
      <c r="C89" s="109"/>
      <c r="D89" s="109">
        <v>378.92</v>
      </c>
      <c r="E89" s="109"/>
      <c r="F89" s="109">
        <v>395750.55</v>
      </c>
      <c r="G89" s="109">
        <v>8422.32</v>
      </c>
      <c r="H89" s="109">
        <v>2249045.1100000003</v>
      </c>
      <c r="I89" s="109">
        <v>62581.450000000004</v>
      </c>
      <c r="J89" s="109">
        <v>340909.85</v>
      </c>
      <c r="K89" s="109">
        <v>10391.829999999998</v>
      </c>
      <c r="L89" s="109">
        <v>784.89</v>
      </c>
      <c r="M89" s="109"/>
      <c r="N89" s="109">
        <v>0.06</v>
      </c>
      <c r="O89" s="109"/>
      <c r="P89" s="109">
        <v>90155.81999999999</v>
      </c>
      <c r="Q89" s="109">
        <v>2303</v>
      </c>
      <c r="R89" s="109"/>
      <c r="S89" s="109">
        <v>3160723.8000000007</v>
      </c>
      <c r="T89" s="114">
        <f t="shared" si="5"/>
        <v>3079328.2</v>
      </c>
      <c r="U89" s="114">
        <f t="shared" si="6"/>
        <v>81395.6</v>
      </c>
      <c r="V89" s="114">
        <f t="shared" si="7"/>
        <v>0</v>
      </c>
      <c r="W89" s="114">
        <f t="shared" si="8"/>
        <v>3160723.8000000003</v>
      </c>
      <c r="X89" s="114">
        <f t="shared" si="9"/>
        <v>0</v>
      </c>
    </row>
    <row r="90" spans="1:24" ht="15.75">
      <c r="A90" s="108" t="s">
        <v>550</v>
      </c>
      <c r="B90" s="82" t="s">
        <v>945</v>
      </c>
      <c r="C90" s="109"/>
      <c r="D90" s="109">
        <v>290670.82</v>
      </c>
      <c r="E90" s="109">
        <v>24745.8</v>
      </c>
      <c r="F90" s="109">
        <v>476136.85</v>
      </c>
      <c r="G90" s="109">
        <v>39875.49</v>
      </c>
      <c r="H90" s="109">
        <v>2666244.71</v>
      </c>
      <c r="I90" s="109">
        <v>199959.1</v>
      </c>
      <c r="J90" s="109">
        <v>74415.66</v>
      </c>
      <c r="K90" s="109">
        <v>3894.17</v>
      </c>
      <c r="L90" s="109">
        <v>1769661.64</v>
      </c>
      <c r="M90" s="109">
        <v>165754.08</v>
      </c>
      <c r="N90" s="109"/>
      <c r="O90" s="109"/>
      <c r="P90" s="109">
        <v>166381</v>
      </c>
      <c r="Q90" s="109"/>
      <c r="R90" s="109"/>
      <c r="S90" s="109">
        <v>5877739.32</v>
      </c>
      <c r="T90" s="114">
        <f t="shared" si="5"/>
        <v>5443510.68</v>
      </c>
      <c r="U90" s="114">
        <f t="shared" si="6"/>
        <v>434228.64</v>
      </c>
      <c r="V90" s="114">
        <f t="shared" si="7"/>
        <v>0</v>
      </c>
      <c r="W90" s="114">
        <f t="shared" si="8"/>
        <v>5877739.319999999</v>
      </c>
      <c r="X90" s="114">
        <f t="shared" si="9"/>
        <v>0</v>
      </c>
    </row>
    <row r="91" spans="1:24" ht="15.75">
      <c r="A91" s="108" t="s">
        <v>552</v>
      </c>
      <c r="B91" s="82" t="s">
        <v>946</v>
      </c>
      <c r="C91" s="109"/>
      <c r="D91" s="109"/>
      <c r="E91" s="109"/>
      <c r="F91" s="109"/>
      <c r="G91" s="109"/>
      <c r="H91" s="109">
        <v>1075733.69</v>
      </c>
      <c r="I91" s="109">
        <v>21125.93</v>
      </c>
      <c r="J91" s="109"/>
      <c r="K91" s="109"/>
      <c r="L91" s="109"/>
      <c r="M91" s="109"/>
      <c r="N91" s="109"/>
      <c r="O91" s="109"/>
      <c r="P91" s="109">
        <v>13602.41</v>
      </c>
      <c r="Q91" s="109"/>
      <c r="R91" s="109"/>
      <c r="S91" s="109">
        <v>1110462.0299999998</v>
      </c>
      <c r="T91" s="114">
        <f t="shared" si="5"/>
        <v>1089336.0999999999</v>
      </c>
      <c r="U91" s="114">
        <f t="shared" si="6"/>
        <v>21125.93</v>
      </c>
      <c r="V91" s="114">
        <f t="shared" si="7"/>
        <v>0</v>
      </c>
      <c r="W91" s="114">
        <f t="shared" si="8"/>
        <v>1110462.0299999998</v>
      </c>
      <c r="X91" s="114">
        <f t="shared" si="9"/>
        <v>0</v>
      </c>
    </row>
    <row r="92" spans="1:24" ht="15.75">
      <c r="A92" s="108" t="s">
        <v>554</v>
      </c>
      <c r="B92" s="82" t="s">
        <v>947</v>
      </c>
      <c r="C92" s="109"/>
      <c r="D92" s="109">
        <v>70555.45999999999</v>
      </c>
      <c r="E92" s="109"/>
      <c r="F92" s="109">
        <v>142887</v>
      </c>
      <c r="G92" s="109"/>
      <c r="H92" s="109">
        <v>923528.7499999999</v>
      </c>
      <c r="I92" s="109"/>
      <c r="J92" s="109">
        <v>344.85</v>
      </c>
      <c r="K92" s="109"/>
      <c r="L92" s="109">
        <v>64828.21</v>
      </c>
      <c r="M92" s="109"/>
      <c r="N92" s="109"/>
      <c r="O92" s="109"/>
      <c r="P92" s="109">
        <v>50592.350000000006</v>
      </c>
      <c r="Q92" s="109"/>
      <c r="R92" s="109"/>
      <c r="S92" s="109">
        <v>1252736.62</v>
      </c>
      <c r="T92" s="114">
        <f t="shared" si="5"/>
        <v>1252736.62</v>
      </c>
      <c r="U92" s="114">
        <f t="shared" si="6"/>
        <v>0</v>
      </c>
      <c r="V92" s="114">
        <f t="shared" si="7"/>
        <v>0</v>
      </c>
      <c r="W92" s="114">
        <f t="shared" si="8"/>
        <v>1252736.62</v>
      </c>
      <c r="X92" s="114">
        <f t="shared" si="9"/>
        <v>0</v>
      </c>
    </row>
    <row r="93" spans="1:24" ht="15.75">
      <c r="A93" s="108" t="s">
        <v>556</v>
      </c>
      <c r="B93" s="82" t="s">
        <v>948</v>
      </c>
      <c r="C93" s="109"/>
      <c r="D93" s="109">
        <v>190212.59999999998</v>
      </c>
      <c r="E93" s="109">
        <v>7166.2</v>
      </c>
      <c r="F93" s="109">
        <v>512564.07</v>
      </c>
      <c r="G93" s="109">
        <v>23198.02</v>
      </c>
      <c r="H93" s="109">
        <v>5679093.93</v>
      </c>
      <c r="I93" s="109">
        <v>210561.97000000003</v>
      </c>
      <c r="J93" s="109">
        <v>229844.56</v>
      </c>
      <c r="K93" s="109">
        <v>8373.34</v>
      </c>
      <c r="L93" s="109">
        <v>679.46</v>
      </c>
      <c r="M93" s="109"/>
      <c r="N93" s="109"/>
      <c r="O93" s="109"/>
      <c r="P93" s="109">
        <v>352153.18000000005</v>
      </c>
      <c r="Q93" s="109"/>
      <c r="R93" s="109"/>
      <c r="S93" s="109">
        <v>7213847.329999998</v>
      </c>
      <c r="T93" s="114">
        <f t="shared" si="5"/>
        <v>6964547.799999999</v>
      </c>
      <c r="U93" s="114">
        <f t="shared" si="6"/>
        <v>249299.53000000003</v>
      </c>
      <c r="V93" s="114">
        <f t="shared" si="7"/>
        <v>0</v>
      </c>
      <c r="W93" s="114">
        <f t="shared" si="8"/>
        <v>7213847.329999999</v>
      </c>
      <c r="X93" s="114">
        <f t="shared" si="9"/>
        <v>0</v>
      </c>
    </row>
    <row r="94" spans="1:24" ht="15.75">
      <c r="A94" s="108" t="s">
        <v>558</v>
      </c>
      <c r="B94" s="82" t="s">
        <v>949</v>
      </c>
      <c r="C94" s="109"/>
      <c r="D94" s="109">
        <v>26583.35</v>
      </c>
      <c r="E94" s="109">
        <v>1257.19</v>
      </c>
      <c r="F94" s="109">
        <v>498618.15</v>
      </c>
      <c r="G94" s="109">
        <v>23077.2</v>
      </c>
      <c r="H94" s="109">
        <v>1975569.9300000002</v>
      </c>
      <c r="I94" s="109">
        <v>81407.57</v>
      </c>
      <c r="J94" s="109">
        <v>21754.88</v>
      </c>
      <c r="K94" s="109">
        <v>733.4100000000001</v>
      </c>
      <c r="L94" s="109"/>
      <c r="M94" s="109"/>
      <c r="N94" s="109"/>
      <c r="O94" s="109"/>
      <c r="P94" s="109">
        <v>60218.05</v>
      </c>
      <c r="Q94" s="109"/>
      <c r="R94" s="109"/>
      <c r="S94" s="109">
        <v>2689219.73</v>
      </c>
      <c r="T94" s="114">
        <f t="shared" si="5"/>
        <v>2582744.36</v>
      </c>
      <c r="U94" s="114">
        <f t="shared" si="6"/>
        <v>106475.37000000001</v>
      </c>
      <c r="V94" s="114">
        <f t="shared" si="7"/>
        <v>0</v>
      </c>
      <c r="W94" s="114">
        <f t="shared" si="8"/>
        <v>2689219.73</v>
      </c>
      <c r="X94" s="114">
        <f t="shared" si="9"/>
        <v>0</v>
      </c>
    </row>
    <row r="95" spans="1:24" ht="15.75">
      <c r="A95" s="108" t="s">
        <v>560</v>
      </c>
      <c r="B95" s="82" t="s">
        <v>950</v>
      </c>
      <c r="C95" s="109"/>
      <c r="D95" s="109"/>
      <c r="E95" s="109"/>
      <c r="F95" s="109">
        <v>216252.99000000002</v>
      </c>
      <c r="G95" s="109">
        <v>7036.72</v>
      </c>
      <c r="H95" s="109">
        <v>414095.14</v>
      </c>
      <c r="I95" s="109">
        <v>13991.939999999999</v>
      </c>
      <c r="J95" s="109">
        <v>112335.04000000001</v>
      </c>
      <c r="K95" s="109">
        <v>3796.86</v>
      </c>
      <c r="L95" s="109">
        <v>63252.3</v>
      </c>
      <c r="M95" s="109">
        <v>2160.4700000000003</v>
      </c>
      <c r="N95" s="109"/>
      <c r="O95" s="109"/>
      <c r="P95" s="109"/>
      <c r="Q95" s="109"/>
      <c r="R95" s="109"/>
      <c r="S95" s="109">
        <v>832921.4600000001</v>
      </c>
      <c r="T95" s="114">
        <f t="shared" si="5"/>
        <v>805935.4700000001</v>
      </c>
      <c r="U95" s="114">
        <f t="shared" si="6"/>
        <v>26985.99</v>
      </c>
      <c r="V95" s="114">
        <f t="shared" si="7"/>
        <v>0</v>
      </c>
      <c r="W95" s="114">
        <f t="shared" si="8"/>
        <v>832921.4600000001</v>
      </c>
      <c r="X95" s="114">
        <f t="shared" si="9"/>
        <v>0</v>
      </c>
    </row>
    <row r="96" spans="1:24" ht="15.75">
      <c r="A96" s="108" t="s">
        <v>562</v>
      </c>
      <c r="B96" s="82" t="s">
        <v>951</v>
      </c>
      <c r="C96" s="109"/>
      <c r="D96" s="109">
        <v>110164.85999999999</v>
      </c>
      <c r="E96" s="109">
        <v>2763.21</v>
      </c>
      <c r="F96" s="109">
        <v>327441.7</v>
      </c>
      <c r="G96" s="109">
        <v>15766.41</v>
      </c>
      <c r="H96" s="109">
        <v>3358598.18</v>
      </c>
      <c r="I96" s="109">
        <v>171719.96</v>
      </c>
      <c r="J96" s="109">
        <v>36510.02</v>
      </c>
      <c r="K96" s="109">
        <v>616.86</v>
      </c>
      <c r="L96" s="109">
        <v>28509.579999999998</v>
      </c>
      <c r="M96" s="109"/>
      <c r="N96" s="109"/>
      <c r="O96" s="109"/>
      <c r="P96" s="109">
        <v>192818</v>
      </c>
      <c r="Q96" s="109">
        <v>9375</v>
      </c>
      <c r="R96" s="109"/>
      <c r="S96" s="109">
        <v>4254283.78</v>
      </c>
      <c r="T96" s="114">
        <f t="shared" si="5"/>
        <v>4063417.3400000003</v>
      </c>
      <c r="U96" s="114">
        <f t="shared" si="6"/>
        <v>190866.43999999997</v>
      </c>
      <c r="V96" s="114">
        <f t="shared" si="7"/>
        <v>0</v>
      </c>
      <c r="W96" s="114">
        <f t="shared" si="8"/>
        <v>4254283.78</v>
      </c>
      <c r="X96" s="114">
        <f t="shared" si="9"/>
        <v>0</v>
      </c>
    </row>
    <row r="97" spans="1:24" ht="15.75">
      <c r="A97" s="108" t="s">
        <v>564</v>
      </c>
      <c r="B97" s="82" t="s">
        <v>952</v>
      </c>
      <c r="C97" s="109"/>
      <c r="D97" s="109">
        <v>190600.44999999998</v>
      </c>
      <c r="E97" s="109">
        <v>4450.31</v>
      </c>
      <c r="F97" s="109">
        <v>133053.37</v>
      </c>
      <c r="G97" s="109">
        <v>5162.18</v>
      </c>
      <c r="H97" s="109">
        <v>212342.99</v>
      </c>
      <c r="I97" s="109">
        <v>5252.5</v>
      </c>
      <c r="J97" s="109">
        <v>7740.88</v>
      </c>
      <c r="K97" s="109">
        <v>0</v>
      </c>
      <c r="L97" s="109">
        <v>114</v>
      </c>
      <c r="M97" s="109"/>
      <c r="N97" s="109"/>
      <c r="O97" s="109"/>
      <c r="P97" s="109">
        <v>29752</v>
      </c>
      <c r="Q97" s="109"/>
      <c r="R97" s="109"/>
      <c r="S97" s="109">
        <v>588468.68</v>
      </c>
      <c r="T97" s="114">
        <f t="shared" si="5"/>
        <v>573603.69</v>
      </c>
      <c r="U97" s="114">
        <f t="shared" si="6"/>
        <v>14864.990000000002</v>
      </c>
      <c r="V97" s="114">
        <f t="shared" si="7"/>
        <v>0</v>
      </c>
      <c r="W97" s="114">
        <f t="shared" si="8"/>
        <v>588468.6799999999</v>
      </c>
      <c r="X97" s="114">
        <f t="shared" si="9"/>
        <v>0</v>
      </c>
    </row>
    <row r="98" spans="1:24" ht="15.75">
      <c r="A98" s="108" t="s">
        <v>566</v>
      </c>
      <c r="B98" s="82" t="s">
        <v>953</v>
      </c>
      <c r="C98" s="109"/>
      <c r="D98" s="109"/>
      <c r="E98" s="109"/>
      <c r="F98" s="109">
        <v>6941.3099999999995</v>
      </c>
      <c r="G98" s="109"/>
      <c r="H98" s="109">
        <v>2817508.52</v>
      </c>
      <c r="I98" s="109">
        <v>90409.5</v>
      </c>
      <c r="J98" s="109">
        <v>106961.68000000001</v>
      </c>
      <c r="K98" s="109">
        <v>3441.7699999999995</v>
      </c>
      <c r="L98" s="109"/>
      <c r="M98" s="109"/>
      <c r="N98" s="109">
        <v>43171.869999999995</v>
      </c>
      <c r="O98" s="109"/>
      <c r="P98" s="109">
        <v>32775.2</v>
      </c>
      <c r="Q98" s="109"/>
      <c r="R98" s="109"/>
      <c r="S98" s="109">
        <v>3101209.8500000006</v>
      </c>
      <c r="T98" s="114">
        <f t="shared" si="5"/>
        <v>3007358.5800000005</v>
      </c>
      <c r="U98" s="114">
        <f t="shared" si="6"/>
        <v>93851.27</v>
      </c>
      <c r="V98" s="114">
        <f t="shared" si="7"/>
        <v>0</v>
      </c>
      <c r="W98" s="114">
        <f t="shared" si="8"/>
        <v>3101209.8500000006</v>
      </c>
      <c r="X98" s="114">
        <f t="shared" si="9"/>
        <v>0</v>
      </c>
    </row>
    <row r="99" spans="1:24" ht="15.75">
      <c r="A99" s="108" t="s">
        <v>568</v>
      </c>
      <c r="B99" s="82" t="s">
        <v>954</v>
      </c>
      <c r="C99" s="109"/>
      <c r="D99" s="109"/>
      <c r="E99" s="109"/>
      <c r="F99" s="109"/>
      <c r="G99" s="109"/>
      <c r="H99" s="109">
        <v>143000.46000000002</v>
      </c>
      <c r="I99" s="109">
        <v>3261.41</v>
      </c>
      <c r="J99" s="109">
        <v>131936.19</v>
      </c>
      <c r="K99" s="109">
        <v>4309.4800000000005</v>
      </c>
      <c r="L99" s="109">
        <v>696805.8600000001</v>
      </c>
      <c r="M99" s="109">
        <v>25186.45</v>
      </c>
      <c r="N99" s="109"/>
      <c r="O99" s="109"/>
      <c r="P99" s="109">
        <v>35175.88</v>
      </c>
      <c r="Q99" s="109"/>
      <c r="R99" s="109"/>
      <c r="S99" s="109">
        <v>1039675.7300000001</v>
      </c>
      <c r="T99" s="114">
        <f t="shared" si="5"/>
        <v>1006918.3900000001</v>
      </c>
      <c r="U99" s="114">
        <f t="shared" si="6"/>
        <v>32757.34</v>
      </c>
      <c r="V99" s="114">
        <f t="shared" si="7"/>
        <v>0</v>
      </c>
      <c r="W99" s="114">
        <f t="shared" si="8"/>
        <v>1039675.7300000001</v>
      </c>
      <c r="X99" s="114">
        <f t="shared" si="9"/>
        <v>0</v>
      </c>
    </row>
    <row r="100" spans="1:24" ht="15.75">
      <c r="A100" s="108" t="s">
        <v>570</v>
      </c>
      <c r="B100" s="82" t="s">
        <v>955</v>
      </c>
      <c r="C100" s="109"/>
      <c r="D100" s="109">
        <v>623460.8999999999</v>
      </c>
      <c r="E100" s="109">
        <v>8988.7</v>
      </c>
      <c r="F100" s="109">
        <v>363625.19</v>
      </c>
      <c r="G100" s="109">
        <v>7294.75</v>
      </c>
      <c r="H100" s="109">
        <v>1415122.18</v>
      </c>
      <c r="I100" s="109">
        <v>22162.23</v>
      </c>
      <c r="J100" s="109">
        <v>314353.61</v>
      </c>
      <c r="K100" s="109">
        <v>7231.62</v>
      </c>
      <c r="L100" s="109">
        <v>237636.08000000002</v>
      </c>
      <c r="M100" s="109">
        <v>4712.400000000001</v>
      </c>
      <c r="N100" s="109"/>
      <c r="O100" s="109"/>
      <c r="P100" s="109">
        <v>86103</v>
      </c>
      <c r="Q100" s="109"/>
      <c r="R100" s="109"/>
      <c r="S100" s="109">
        <v>3090690.6599999997</v>
      </c>
      <c r="T100" s="114">
        <f t="shared" si="5"/>
        <v>3040300.9599999995</v>
      </c>
      <c r="U100" s="114">
        <f t="shared" si="6"/>
        <v>50389.700000000004</v>
      </c>
      <c r="V100" s="114">
        <f t="shared" si="7"/>
        <v>0</v>
      </c>
      <c r="W100" s="114">
        <f t="shared" si="8"/>
        <v>3090690.6599999997</v>
      </c>
      <c r="X100" s="114">
        <f t="shared" si="9"/>
        <v>0</v>
      </c>
    </row>
    <row r="101" spans="1:24" ht="15.75">
      <c r="A101" s="108" t="s">
        <v>572</v>
      </c>
      <c r="B101" s="82" t="s">
        <v>956</v>
      </c>
      <c r="C101" s="109"/>
      <c r="D101" s="109">
        <v>-1857.06</v>
      </c>
      <c r="E101" s="109">
        <v>-1.7763568394002505E-15</v>
      </c>
      <c r="F101" s="109">
        <v>6183.93</v>
      </c>
      <c r="G101" s="109"/>
      <c r="H101" s="109">
        <v>238695.3</v>
      </c>
      <c r="I101" s="109">
        <v>468.63</v>
      </c>
      <c r="J101" s="109">
        <v>269.14</v>
      </c>
      <c r="K101" s="109"/>
      <c r="L101" s="109">
        <v>117004.82</v>
      </c>
      <c r="M101" s="109">
        <v>233.60999999999999</v>
      </c>
      <c r="N101" s="109"/>
      <c r="O101" s="109"/>
      <c r="P101" s="109">
        <v>5044.6900000000005</v>
      </c>
      <c r="Q101" s="109"/>
      <c r="R101" s="109"/>
      <c r="S101" s="109">
        <v>366043.06</v>
      </c>
      <c r="T101" s="114">
        <f t="shared" si="5"/>
        <v>365340.82</v>
      </c>
      <c r="U101" s="114">
        <f t="shared" si="6"/>
        <v>702.24</v>
      </c>
      <c r="V101" s="114">
        <f t="shared" si="7"/>
        <v>0</v>
      </c>
      <c r="W101" s="114">
        <f t="shared" si="8"/>
        <v>366043.06</v>
      </c>
      <c r="X101" s="114">
        <f t="shared" si="9"/>
        <v>0</v>
      </c>
    </row>
    <row r="102" spans="1:24" ht="15.75">
      <c r="A102" s="108" t="s">
        <v>574</v>
      </c>
      <c r="B102" s="82" t="s">
        <v>957</v>
      </c>
      <c r="C102" s="109"/>
      <c r="D102" s="109"/>
      <c r="E102" s="109"/>
      <c r="F102" s="109">
        <v>304999.37</v>
      </c>
      <c r="G102" s="109">
        <v>5838.04</v>
      </c>
      <c r="H102" s="109">
        <v>448407.72</v>
      </c>
      <c r="I102" s="109">
        <v>9790.779999999999</v>
      </c>
      <c r="J102" s="109">
        <v>162594.38</v>
      </c>
      <c r="K102" s="109">
        <v>3446.59</v>
      </c>
      <c r="L102" s="109">
        <v>70948.02</v>
      </c>
      <c r="M102" s="109">
        <v>1450.53</v>
      </c>
      <c r="N102" s="109"/>
      <c r="O102" s="109"/>
      <c r="P102" s="109">
        <v>75560.42</v>
      </c>
      <c r="Q102" s="109"/>
      <c r="R102" s="109"/>
      <c r="S102" s="109">
        <v>1083035.8499999999</v>
      </c>
      <c r="T102" s="114">
        <f t="shared" si="5"/>
        <v>1062509.91</v>
      </c>
      <c r="U102" s="114">
        <f t="shared" si="6"/>
        <v>20525.94</v>
      </c>
      <c r="V102" s="114">
        <f t="shared" si="7"/>
        <v>0</v>
      </c>
      <c r="W102" s="114">
        <f t="shared" si="8"/>
        <v>1083035.8499999999</v>
      </c>
      <c r="X102" s="114">
        <f t="shared" si="9"/>
        <v>0</v>
      </c>
    </row>
    <row r="103" spans="1:24" ht="15.75">
      <c r="A103" s="108" t="s">
        <v>576</v>
      </c>
      <c r="B103" s="82" t="s">
        <v>958</v>
      </c>
      <c r="C103" s="109"/>
      <c r="D103" s="109"/>
      <c r="E103" s="109"/>
      <c r="F103" s="109">
        <v>2770285.71</v>
      </c>
      <c r="G103" s="109">
        <v>159077.45</v>
      </c>
      <c r="H103" s="109"/>
      <c r="I103" s="109"/>
      <c r="J103" s="109"/>
      <c r="K103" s="109"/>
      <c r="L103" s="109"/>
      <c r="M103" s="109"/>
      <c r="N103" s="109"/>
      <c r="O103" s="109"/>
      <c r="P103" s="109">
        <v>57800.740000000005</v>
      </c>
      <c r="Q103" s="109"/>
      <c r="R103" s="109"/>
      <c r="S103" s="109">
        <v>2987163.9000000004</v>
      </c>
      <c r="T103" s="114">
        <f t="shared" si="5"/>
        <v>2828086.45</v>
      </c>
      <c r="U103" s="114">
        <f t="shared" si="6"/>
        <v>159077.45</v>
      </c>
      <c r="V103" s="114">
        <f t="shared" si="7"/>
        <v>0</v>
      </c>
      <c r="W103" s="114">
        <f t="shared" si="8"/>
        <v>2987163.9000000004</v>
      </c>
      <c r="X103" s="114">
        <f t="shared" si="9"/>
        <v>0</v>
      </c>
    </row>
    <row r="104" spans="1:24" ht="15.75">
      <c r="A104" s="108" t="s">
        <v>578</v>
      </c>
      <c r="B104" s="82" t="s">
        <v>959</v>
      </c>
      <c r="C104" s="109"/>
      <c r="D104" s="109">
        <v>215297.90000000002</v>
      </c>
      <c r="E104" s="109">
        <v>-2236.84</v>
      </c>
      <c r="F104" s="109">
        <v>159830.67</v>
      </c>
      <c r="G104" s="109"/>
      <c r="H104" s="109">
        <v>170907.76</v>
      </c>
      <c r="I104" s="109">
        <v>-1946.82</v>
      </c>
      <c r="J104" s="109">
        <v>0</v>
      </c>
      <c r="K104" s="109"/>
      <c r="L104" s="109"/>
      <c r="M104" s="109"/>
      <c r="N104" s="109"/>
      <c r="O104" s="109"/>
      <c r="P104" s="109">
        <v>33131.11</v>
      </c>
      <c r="Q104" s="109"/>
      <c r="R104" s="109"/>
      <c r="S104" s="109">
        <v>574983.78</v>
      </c>
      <c r="T104" s="114">
        <f t="shared" si="5"/>
        <v>579167.4400000001</v>
      </c>
      <c r="U104" s="114">
        <f t="shared" si="6"/>
        <v>-4183.66</v>
      </c>
      <c r="V104" s="114">
        <f t="shared" si="7"/>
        <v>0</v>
      </c>
      <c r="W104" s="114">
        <f t="shared" si="8"/>
        <v>574983.78</v>
      </c>
      <c r="X104" s="114">
        <f t="shared" si="9"/>
        <v>0</v>
      </c>
    </row>
    <row r="105" spans="1:24" ht="15.75">
      <c r="A105" s="108" t="s">
        <v>580</v>
      </c>
      <c r="B105" s="82" t="s">
        <v>960</v>
      </c>
      <c r="C105" s="109"/>
      <c r="D105" s="109">
        <v>0</v>
      </c>
      <c r="E105" s="109"/>
      <c r="F105" s="109">
        <v>57234.729999999996</v>
      </c>
      <c r="G105" s="109">
        <v>2101.94</v>
      </c>
      <c r="H105" s="109">
        <v>2136937.14</v>
      </c>
      <c r="I105" s="109">
        <v>65721.74</v>
      </c>
      <c r="J105" s="109">
        <v>0</v>
      </c>
      <c r="K105" s="109"/>
      <c r="L105" s="109">
        <v>64697.51</v>
      </c>
      <c r="M105" s="109"/>
      <c r="N105" s="109"/>
      <c r="O105" s="109"/>
      <c r="P105" s="109">
        <v>102567.63</v>
      </c>
      <c r="Q105" s="109"/>
      <c r="R105" s="109"/>
      <c r="S105" s="109">
        <v>2429260.69</v>
      </c>
      <c r="T105" s="114">
        <f t="shared" si="5"/>
        <v>2361437.01</v>
      </c>
      <c r="U105" s="114">
        <f t="shared" si="6"/>
        <v>67823.68000000001</v>
      </c>
      <c r="V105" s="114">
        <f t="shared" si="7"/>
        <v>0</v>
      </c>
      <c r="W105" s="114">
        <f t="shared" si="8"/>
        <v>2429260.69</v>
      </c>
      <c r="X105" s="114">
        <f t="shared" si="9"/>
        <v>0</v>
      </c>
    </row>
    <row r="106" spans="1:24" ht="15.75">
      <c r="A106" s="108" t="s">
        <v>582</v>
      </c>
      <c r="B106" s="82" t="s">
        <v>961</v>
      </c>
      <c r="C106" s="109"/>
      <c r="D106" s="109">
        <v>4406.99</v>
      </c>
      <c r="E106" s="109"/>
      <c r="F106" s="109">
        <v>1752023.61</v>
      </c>
      <c r="G106" s="109">
        <v>134738.9</v>
      </c>
      <c r="H106" s="109">
        <v>1486598</v>
      </c>
      <c r="I106" s="109">
        <v>109501.06</v>
      </c>
      <c r="J106" s="109">
        <v>499719.07999999996</v>
      </c>
      <c r="K106" s="109">
        <v>38830.39</v>
      </c>
      <c r="L106" s="109">
        <v>23173.07</v>
      </c>
      <c r="M106" s="109"/>
      <c r="N106" s="109"/>
      <c r="O106" s="109"/>
      <c r="P106" s="109">
        <v>35103.99999999999</v>
      </c>
      <c r="Q106" s="109"/>
      <c r="R106" s="109">
        <v>546974.84</v>
      </c>
      <c r="S106" s="109">
        <v>4631069.94</v>
      </c>
      <c r="T106" s="114">
        <f t="shared" si="5"/>
        <v>3801024.75</v>
      </c>
      <c r="U106" s="114">
        <f t="shared" si="6"/>
        <v>283070.35</v>
      </c>
      <c r="V106" s="114">
        <f t="shared" si="7"/>
        <v>546974.84</v>
      </c>
      <c r="W106" s="114">
        <f t="shared" si="8"/>
        <v>4631069.94</v>
      </c>
      <c r="X106" s="114">
        <f t="shared" si="9"/>
        <v>0</v>
      </c>
    </row>
    <row r="107" spans="1:24" ht="15.75">
      <c r="A107" s="108" t="s">
        <v>584</v>
      </c>
      <c r="B107" s="82" t="s">
        <v>962</v>
      </c>
      <c r="C107" s="109"/>
      <c r="D107" s="109">
        <v>9035600.620000001</v>
      </c>
      <c r="E107" s="109">
        <v>374773.31</v>
      </c>
      <c r="F107" s="109">
        <v>3919230.7399999998</v>
      </c>
      <c r="G107" s="109">
        <v>204803.84</v>
      </c>
      <c r="H107" s="109">
        <v>7091816.4399999995</v>
      </c>
      <c r="I107" s="109">
        <v>307181.98</v>
      </c>
      <c r="J107" s="109">
        <v>2785331.2</v>
      </c>
      <c r="K107" s="109">
        <v>140100.45</v>
      </c>
      <c r="L107" s="109">
        <v>182104.25</v>
      </c>
      <c r="M107" s="109">
        <v>2917.05</v>
      </c>
      <c r="N107" s="109"/>
      <c r="O107" s="109"/>
      <c r="P107" s="109">
        <v>335133</v>
      </c>
      <c r="Q107" s="109"/>
      <c r="R107" s="109"/>
      <c r="S107" s="109">
        <v>24378992.880000003</v>
      </c>
      <c r="T107" s="114">
        <f t="shared" si="5"/>
        <v>23349216.25</v>
      </c>
      <c r="U107" s="114">
        <f t="shared" si="6"/>
        <v>1029776.6300000001</v>
      </c>
      <c r="V107" s="114">
        <f t="shared" si="7"/>
        <v>0</v>
      </c>
      <c r="W107" s="114">
        <f t="shared" si="8"/>
        <v>24378992.88</v>
      </c>
      <c r="X107" s="114">
        <f t="shared" si="9"/>
        <v>0</v>
      </c>
    </row>
    <row r="108" spans="1:24" ht="15.75">
      <c r="A108" s="108" t="s">
        <v>586</v>
      </c>
      <c r="B108" s="82" t="s">
        <v>963</v>
      </c>
      <c r="C108" s="109"/>
      <c r="D108" s="109">
        <v>98482.11000000002</v>
      </c>
      <c r="E108" s="109">
        <v>5981.610000000001</v>
      </c>
      <c r="F108" s="109">
        <v>965172.46</v>
      </c>
      <c r="G108" s="109">
        <v>70618.62</v>
      </c>
      <c r="H108" s="109">
        <v>15749965.3</v>
      </c>
      <c r="I108" s="109">
        <v>1121569.92</v>
      </c>
      <c r="J108" s="109">
        <v>247908.54</v>
      </c>
      <c r="K108" s="109">
        <v>19888.39</v>
      </c>
      <c r="L108" s="109"/>
      <c r="M108" s="109"/>
      <c r="N108" s="109"/>
      <c r="O108" s="109"/>
      <c r="P108" s="109">
        <v>402557.53</v>
      </c>
      <c r="Q108" s="109"/>
      <c r="R108" s="109"/>
      <c r="S108" s="109">
        <v>18682144.480000004</v>
      </c>
      <c r="T108" s="114">
        <f t="shared" si="5"/>
        <v>17464085.94</v>
      </c>
      <c r="U108" s="114">
        <f t="shared" si="6"/>
        <v>1218058.5399999998</v>
      </c>
      <c r="V108" s="114">
        <f t="shared" si="7"/>
        <v>0</v>
      </c>
      <c r="W108" s="114">
        <f t="shared" si="8"/>
        <v>18682144.48</v>
      </c>
      <c r="X108" s="114">
        <f t="shared" si="9"/>
        <v>0</v>
      </c>
    </row>
    <row r="109" spans="1:24" ht="15.75">
      <c r="A109" s="108" t="s">
        <v>588</v>
      </c>
      <c r="B109" s="82" t="s">
        <v>964</v>
      </c>
      <c r="C109" s="109"/>
      <c r="D109" s="109">
        <v>54205.25</v>
      </c>
      <c r="E109" s="109">
        <v>3511.32</v>
      </c>
      <c r="F109" s="109">
        <v>158697.66999999998</v>
      </c>
      <c r="G109" s="109">
        <v>9096.109999999999</v>
      </c>
      <c r="H109" s="109">
        <v>2282479.8</v>
      </c>
      <c r="I109" s="109">
        <v>130287.12</v>
      </c>
      <c r="J109" s="109"/>
      <c r="K109" s="109"/>
      <c r="L109" s="109"/>
      <c r="M109" s="109"/>
      <c r="N109" s="109"/>
      <c r="O109" s="109"/>
      <c r="P109" s="109">
        <v>116888.24</v>
      </c>
      <c r="Q109" s="109"/>
      <c r="R109" s="109"/>
      <c r="S109" s="109">
        <v>2755165.5100000002</v>
      </c>
      <c r="T109" s="114">
        <f t="shared" si="5"/>
        <v>2612270.96</v>
      </c>
      <c r="U109" s="114">
        <f t="shared" si="6"/>
        <v>142894.55</v>
      </c>
      <c r="V109" s="114">
        <f t="shared" si="7"/>
        <v>0</v>
      </c>
      <c r="W109" s="114">
        <f t="shared" si="8"/>
        <v>2755165.51</v>
      </c>
      <c r="X109" s="114">
        <f t="shared" si="9"/>
        <v>0</v>
      </c>
    </row>
    <row r="110" spans="1:24" ht="15.75">
      <c r="A110" s="108" t="s">
        <v>590</v>
      </c>
      <c r="B110" s="82" t="s">
        <v>965</v>
      </c>
      <c r="C110" s="109"/>
      <c r="D110" s="109"/>
      <c r="E110" s="109"/>
      <c r="F110" s="109">
        <v>0</v>
      </c>
      <c r="G110" s="109"/>
      <c r="H110" s="109">
        <v>1658147.66</v>
      </c>
      <c r="I110" s="109">
        <v>25628.05</v>
      </c>
      <c r="J110" s="109">
        <v>8075.110000000001</v>
      </c>
      <c r="K110" s="109"/>
      <c r="L110" s="109">
        <v>286607.64</v>
      </c>
      <c r="M110" s="109"/>
      <c r="N110" s="109">
        <v>0</v>
      </c>
      <c r="O110" s="109"/>
      <c r="P110" s="109">
        <v>87430.97</v>
      </c>
      <c r="Q110" s="109"/>
      <c r="R110" s="109"/>
      <c r="S110" s="109">
        <v>2065889.43</v>
      </c>
      <c r="T110" s="114">
        <f t="shared" si="5"/>
        <v>2040261.3800000001</v>
      </c>
      <c r="U110" s="114">
        <f t="shared" si="6"/>
        <v>25628.05</v>
      </c>
      <c r="V110" s="114">
        <f t="shared" si="7"/>
        <v>0</v>
      </c>
      <c r="W110" s="114">
        <f t="shared" si="8"/>
        <v>2065889.4300000002</v>
      </c>
      <c r="X110" s="114">
        <f t="shared" si="9"/>
        <v>0</v>
      </c>
    </row>
    <row r="111" spans="1:24" ht="15.75">
      <c r="A111" s="108" t="s">
        <v>592</v>
      </c>
      <c r="B111" s="82" t="s">
        <v>966</v>
      </c>
      <c r="C111" s="109"/>
      <c r="D111" s="109">
        <v>56610.6</v>
      </c>
      <c r="E111" s="109"/>
      <c r="F111" s="109">
        <v>1644363.92</v>
      </c>
      <c r="G111" s="109">
        <v>175573.84999999998</v>
      </c>
      <c r="H111" s="109">
        <v>17221177.36</v>
      </c>
      <c r="I111" s="109">
        <v>1585596.43</v>
      </c>
      <c r="J111" s="109">
        <v>373469.22</v>
      </c>
      <c r="K111" s="109">
        <v>32440.86</v>
      </c>
      <c r="L111" s="109">
        <v>16724.46</v>
      </c>
      <c r="M111" s="109"/>
      <c r="N111" s="109"/>
      <c r="O111" s="109"/>
      <c r="P111" s="109">
        <v>377099</v>
      </c>
      <c r="Q111" s="109"/>
      <c r="R111" s="109"/>
      <c r="S111" s="109">
        <v>21483055.7</v>
      </c>
      <c r="T111" s="114">
        <f t="shared" si="5"/>
        <v>19689444.56</v>
      </c>
      <c r="U111" s="114">
        <f t="shared" si="6"/>
        <v>1793611.14</v>
      </c>
      <c r="V111" s="114">
        <f t="shared" si="7"/>
        <v>0</v>
      </c>
      <c r="W111" s="114">
        <f t="shared" si="8"/>
        <v>21483055.7</v>
      </c>
      <c r="X111" s="114">
        <f t="shared" si="9"/>
        <v>0</v>
      </c>
    </row>
    <row r="112" spans="1:24" ht="15.75">
      <c r="A112" s="108" t="s">
        <v>594</v>
      </c>
      <c r="B112" s="82" t="s">
        <v>967</v>
      </c>
      <c r="C112" s="109"/>
      <c r="D112" s="109">
        <v>241789.84</v>
      </c>
      <c r="E112" s="109">
        <v>20501.88</v>
      </c>
      <c r="F112" s="109">
        <v>406115.94</v>
      </c>
      <c r="G112" s="109">
        <v>25745.95</v>
      </c>
      <c r="H112" s="109">
        <v>760580.17</v>
      </c>
      <c r="I112" s="109">
        <v>47132.67</v>
      </c>
      <c r="J112" s="109">
        <v>234996.59</v>
      </c>
      <c r="K112" s="109">
        <v>15424.24</v>
      </c>
      <c r="L112" s="109"/>
      <c r="M112" s="109"/>
      <c r="N112" s="109"/>
      <c r="O112" s="109"/>
      <c r="P112" s="109">
        <v>65416.08</v>
      </c>
      <c r="Q112" s="109"/>
      <c r="R112" s="109"/>
      <c r="S112" s="109">
        <v>1817703.3599999999</v>
      </c>
      <c r="T112" s="114">
        <f t="shared" si="5"/>
        <v>1708898.6200000003</v>
      </c>
      <c r="U112" s="114">
        <f t="shared" si="6"/>
        <v>108804.74</v>
      </c>
      <c r="V112" s="114">
        <f t="shared" si="7"/>
        <v>0</v>
      </c>
      <c r="W112" s="114">
        <f t="shared" si="8"/>
        <v>1817703.3600000003</v>
      </c>
      <c r="X112" s="114">
        <f t="shared" si="9"/>
        <v>0</v>
      </c>
    </row>
    <row r="113" spans="1:24" ht="15.75">
      <c r="A113" s="108" t="s">
        <v>596</v>
      </c>
      <c r="B113" s="82" t="s">
        <v>968</v>
      </c>
      <c r="C113" s="109"/>
      <c r="D113" s="109">
        <v>42610.28</v>
      </c>
      <c r="E113" s="109"/>
      <c r="F113" s="109">
        <v>24620.1</v>
      </c>
      <c r="G113" s="109">
        <v>1418.27</v>
      </c>
      <c r="H113" s="109">
        <v>2799131.35</v>
      </c>
      <c r="I113" s="109">
        <v>179826.41</v>
      </c>
      <c r="J113" s="109">
        <v>373104.08999999997</v>
      </c>
      <c r="K113" s="109">
        <v>19637</v>
      </c>
      <c r="L113" s="109">
        <v>187124.21999999997</v>
      </c>
      <c r="M113" s="109">
        <v>11663.76</v>
      </c>
      <c r="N113" s="109"/>
      <c r="O113" s="109"/>
      <c r="P113" s="109">
        <v>64243</v>
      </c>
      <c r="Q113" s="109"/>
      <c r="R113" s="109"/>
      <c r="S113" s="109">
        <v>3703378.4799999995</v>
      </c>
      <c r="T113" s="114">
        <f t="shared" si="5"/>
        <v>3490833.04</v>
      </c>
      <c r="U113" s="114">
        <f t="shared" si="6"/>
        <v>212545.44</v>
      </c>
      <c r="V113" s="114">
        <f t="shared" si="7"/>
        <v>0</v>
      </c>
      <c r="W113" s="114">
        <f t="shared" si="8"/>
        <v>3703378.48</v>
      </c>
      <c r="X113" s="114">
        <f t="shared" si="9"/>
        <v>0</v>
      </c>
    </row>
    <row r="114" spans="1:24" ht="15.75">
      <c r="A114" s="108" t="s">
        <v>598</v>
      </c>
      <c r="B114" s="82" t="s">
        <v>969</v>
      </c>
      <c r="C114" s="109"/>
      <c r="D114" s="109">
        <v>84175.16</v>
      </c>
      <c r="E114" s="109"/>
      <c r="F114" s="109">
        <v>36875.880000000005</v>
      </c>
      <c r="G114" s="109"/>
      <c r="H114" s="109">
        <v>1740424.04</v>
      </c>
      <c r="I114" s="109"/>
      <c r="J114" s="109">
        <v>264311.09</v>
      </c>
      <c r="K114" s="109"/>
      <c r="L114" s="109"/>
      <c r="M114" s="109"/>
      <c r="N114" s="109"/>
      <c r="O114" s="109"/>
      <c r="P114" s="109">
        <v>40561</v>
      </c>
      <c r="Q114" s="109"/>
      <c r="R114" s="109"/>
      <c r="S114" s="109">
        <v>2166347.17</v>
      </c>
      <c r="T114" s="114">
        <f t="shared" si="5"/>
        <v>2166347.17</v>
      </c>
      <c r="U114" s="114">
        <f t="shared" si="6"/>
        <v>0</v>
      </c>
      <c r="V114" s="114">
        <f t="shared" si="7"/>
        <v>0</v>
      </c>
      <c r="W114" s="114">
        <f t="shared" si="8"/>
        <v>2166347.17</v>
      </c>
      <c r="X114" s="114">
        <f t="shared" si="9"/>
        <v>0</v>
      </c>
    </row>
    <row r="115" spans="1:24" ht="15.75">
      <c r="A115" s="108" t="s">
        <v>600</v>
      </c>
      <c r="B115" s="82" t="s">
        <v>970</v>
      </c>
      <c r="C115" s="109"/>
      <c r="D115" s="109"/>
      <c r="E115" s="109"/>
      <c r="F115" s="109"/>
      <c r="G115" s="109"/>
      <c r="H115" s="109">
        <v>1891762.13</v>
      </c>
      <c r="I115" s="109">
        <v>31647.8</v>
      </c>
      <c r="J115" s="109"/>
      <c r="K115" s="109"/>
      <c r="L115" s="109">
        <v>5809.68</v>
      </c>
      <c r="M115" s="109"/>
      <c r="N115" s="109"/>
      <c r="O115" s="109"/>
      <c r="P115" s="109">
        <v>10455</v>
      </c>
      <c r="Q115" s="109"/>
      <c r="R115" s="109"/>
      <c r="S115" s="109">
        <v>1939674.6099999999</v>
      </c>
      <c r="T115" s="114">
        <f t="shared" si="5"/>
        <v>1908026.8099999998</v>
      </c>
      <c r="U115" s="114">
        <f t="shared" si="6"/>
        <v>31647.8</v>
      </c>
      <c r="V115" s="114">
        <f t="shared" si="7"/>
        <v>0</v>
      </c>
      <c r="W115" s="114">
        <f t="shared" si="8"/>
        <v>1939674.6099999999</v>
      </c>
      <c r="X115" s="114">
        <f t="shared" si="9"/>
        <v>0</v>
      </c>
    </row>
    <row r="116" spans="1:24" ht="15.75">
      <c r="A116" s="108" t="s">
        <v>602</v>
      </c>
      <c r="B116" s="82" t="s">
        <v>971</v>
      </c>
      <c r="C116" s="109"/>
      <c r="D116" s="109"/>
      <c r="E116" s="109"/>
      <c r="F116" s="109">
        <v>932.73</v>
      </c>
      <c r="G116" s="109"/>
      <c r="H116" s="109">
        <v>5521062.73</v>
      </c>
      <c r="I116" s="109">
        <v>534118.23</v>
      </c>
      <c r="J116" s="109"/>
      <c r="K116" s="109"/>
      <c r="L116" s="109">
        <v>27034.79</v>
      </c>
      <c r="M116" s="109">
        <v>2672.42</v>
      </c>
      <c r="N116" s="109"/>
      <c r="O116" s="109">
        <v>131000</v>
      </c>
      <c r="P116" s="109"/>
      <c r="Q116" s="109">
        <v>29000</v>
      </c>
      <c r="R116" s="109"/>
      <c r="S116" s="109">
        <v>6245820.900000001</v>
      </c>
      <c r="T116" s="114">
        <f t="shared" si="5"/>
        <v>5709030.250000001</v>
      </c>
      <c r="U116" s="114">
        <f t="shared" si="6"/>
        <v>536790.65</v>
      </c>
      <c r="V116" s="114">
        <f t="shared" si="7"/>
        <v>0</v>
      </c>
      <c r="W116" s="114">
        <f t="shared" si="8"/>
        <v>6245820.900000001</v>
      </c>
      <c r="X116" s="114">
        <f t="shared" si="9"/>
        <v>0</v>
      </c>
    </row>
    <row r="117" spans="1:24" ht="15.75">
      <c r="A117" s="108" t="s">
        <v>604</v>
      </c>
      <c r="B117" s="82" t="s">
        <v>972</v>
      </c>
      <c r="C117" s="109"/>
      <c r="D117" s="109">
        <v>73549.95999999999</v>
      </c>
      <c r="E117" s="109"/>
      <c r="F117" s="109">
        <v>633928.1799999999</v>
      </c>
      <c r="G117" s="109">
        <v>0.04</v>
      </c>
      <c r="H117" s="109">
        <v>448366.08</v>
      </c>
      <c r="I117" s="109">
        <v>0.01</v>
      </c>
      <c r="J117" s="109">
        <v>89.99</v>
      </c>
      <c r="K117" s="109"/>
      <c r="L117" s="109">
        <v>737.75</v>
      </c>
      <c r="M117" s="109"/>
      <c r="N117" s="109"/>
      <c r="O117" s="109"/>
      <c r="P117" s="109">
        <v>13507</v>
      </c>
      <c r="Q117" s="109"/>
      <c r="R117" s="109"/>
      <c r="S117" s="109">
        <v>1170179.01</v>
      </c>
      <c r="T117" s="114">
        <f t="shared" si="5"/>
        <v>1170178.96</v>
      </c>
      <c r="U117" s="114">
        <f t="shared" si="6"/>
        <v>0.05</v>
      </c>
      <c r="V117" s="114">
        <f t="shared" si="7"/>
        <v>0</v>
      </c>
      <c r="W117" s="114">
        <f t="shared" si="8"/>
        <v>1170179.01</v>
      </c>
      <c r="X117" s="114">
        <f t="shared" si="9"/>
        <v>0</v>
      </c>
    </row>
    <row r="118" spans="1:24" ht="15.75">
      <c r="A118" s="108" t="s">
        <v>606</v>
      </c>
      <c r="B118" s="82" t="s">
        <v>973</v>
      </c>
      <c r="C118" s="109"/>
      <c r="D118" s="109"/>
      <c r="E118" s="109"/>
      <c r="F118" s="109"/>
      <c r="G118" s="109"/>
      <c r="H118" s="109">
        <v>3237475.08</v>
      </c>
      <c r="I118" s="109">
        <v>40794.990000000005</v>
      </c>
      <c r="J118" s="109"/>
      <c r="K118" s="109"/>
      <c r="L118" s="109"/>
      <c r="M118" s="109"/>
      <c r="N118" s="109"/>
      <c r="O118" s="109"/>
      <c r="P118" s="109">
        <v>41452.57</v>
      </c>
      <c r="Q118" s="109"/>
      <c r="R118" s="109"/>
      <c r="S118" s="109">
        <v>3319722.64</v>
      </c>
      <c r="T118" s="114">
        <f t="shared" si="5"/>
        <v>3278927.65</v>
      </c>
      <c r="U118" s="114">
        <f t="shared" si="6"/>
        <v>40794.990000000005</v>
      </c>
      <c r="V118" s="114">
        <f t="shared" si="7"/>
        <v>0</v>
      </c>
      <c r="W118" s="114">
        <f t="shared" si="8"/>
        <v>3319722.64</v>
      </c>
      <c r="X118" s="114">
        <f t="shared" si="9"/>
        <v>0</v>
      </c>
    </row>
    <row r="119" spans="1:24" ht="15.75">
      <c r="A119" s="108" t="s">
        <v>608</v>
      </c>
      <c r="B119" s="82" t="s">
        <v>974</v>
      </c>
      <c r="C119" s="109">
        <v>45665.399999999994</v>
      </c>
      <c r="D119" s="109">
        <v>16082.27</v>
      </c>
      <c r="E119" s="109"/>
      <c r="F119" s="109">
        <v>14924.009999999998</v>
      </c>
      <c r="G119" s="109"/>
      <c r="H119" s="109">
        <v>85708.11</v>
      </c>
      <c r="I119" s="109"/>
      <c r="J119" s="109"/>
      <c r="K119" s="109"/>
      <c r="L119" s="109">
        <v>39794.54</v>
      </c>
      <c r="M119" s="109"/>
      <c r="N119" s="109"/>
      <c r="O119" s="109"/>
      <c r="P119" s="109">
        <v>4848.78</v>
      </c>
      <c r="Q119" s="109"/>
      <c r="R119" s="109"/>
      <c r="S119" s="109">
        <v>207023.11</v>
      </c>
      <c r="T119" s="114">
        <f t="shared" si="5"/>
        <v>207023.11</v>
      </c>
      <c r="U119" s="114">
        <f t="shared" si="6"/>
        <v>0</v>
      </c>
      <c r="V119" s="114">
        <f t="shared" si="7"/>
        <v>0</v>
      </c>
      <c r="W119" s="114">
        <f t="shared" si="8"/>
        <v>207023.11</v>
      </c>
      <c r="X119" s="114">
        <f t="shared" si="9"/>
        <v>0</v>
      </c>
    </row>
    <row r="120" spans="1:24" ht="15.75">
      <c r="A120" s="108" t="s">
        <v>610</v>
      </c>
      <c r="B120" s="82" t="s">
        <v>975</v>
      </c>
      <c r="C120" s="109"/>
      <c r="D120" s="109">
        <v>170431.5</v>
      </c>
      <c r="E120" s="109">
        <v>6801.95</v>
      </c>
      <c r="F120" s="109">
        <v>410683.14</v>
      </c>
      <c r="G120" s="109">
        <v>10249.949999999999</v>
      </c>
      <c r="H120" s="109">
        <v>786035</v>
      </c>
      <c r="I120" s="109">
        <v>26042.23</v>
      </c>
      <c r="J120" s="109">
        <v>311921.36</v>
      </c>
      <c r="K120" s="109">
        <v>12907.82</v>
      </c>
      <c r="L120" s="109">
        <v>54959.87</v>
      </c>
      <c r="M120" s="109">
        <v>2291.81</v>
      </c>
      <c r="N120" s="109"/>
      <c r="O120" s="109"/>
      <c r="P120" s="109">
        <v>40488</v>
      </c>
      <c r="Q120" s="109"/>
      <c r="R120" s="109"/>
      <c r="S120" s="109">
        <v>1832812.6300000001</v>
      </c>
      <c r="T120" s="114">
        <f t="shared" si="5"/>
        <v>1774518.87</v>
      </c>
      <c r="U120" s="114">
        <f t="shared" si="6"/>
        <v>58293.759999999995</v>
      </c>
      <c r="V120" s="114">
        <f t="shared" si="7"/>
        <v>0</v>
      </c>
      <c r="W120" s="114">
        <f t="shared" si="8"/>
        <v>1832812.6300000001</v>
      </c>
      <c r="X120" s="114">
        <f t="shared" si="9"/>
        <v>0</v>
      </c>
    </row>
    <row r="121" spans="1:24" ht="15.75">
      <c r="A121" s="108" t="s">
        <v>612</v>
      </c>
      <c r="B121" s="82" t="s">
        <v>976</v>
      </c>
      <c r="C121" s="109"/>
      <c r="D121" s="109">
        <v>21051.5</v>
      </c>
      <c r="E121" s="109">
        <v>268.44</v>
      </c>
      <c r="F121" s="109">
        <v>311474.42</v>
      </c>
      <c r="G121" s="109">
        <v>3608.85</v>
      </c>
      <c r="H121" s="109">
        <v>233413.97999999998</v>
      </c>
      <c r="I121" s="109">
        <v>3607.79</v>
      </c>
      <c r="J121" s="109">
        <v>194645.55</v>
      </c>
      <c r="K121" s="109">
        <v>1898.6100000000001</v>
      </c>
      <c r="L121" s="109">
        <v>4369.67</v>
      </c>
      <c r="M121" s="109"/>
      <c r="N121" s="109"/>
      <c r="O121" s="109"/>
      <c r="P121" s="109">
        <v>99148.22</v>
      </c>
      <c r="Q121" s="109"/>
      <c r="R121" s="109"/>
      <c r="S121" s="109">
        <v>873487.03</v>
      </c>
      <c r="T121" s="114">
        <f t="shared" si="5"/>
        <v>864103.34</v>
      </c>
      <c r="U121" s="114">
        <f t="shared" si="6"/>
        <v>9383.69</v>
      </c>
      <c r="V121" s="114">
        <f t="shared" si="7"/>
        <v>0</v>
      </c>
      <c r="W121" s="114">
        <f t="shared" si="8"/>
        <v>873487.0299999999</v>
      </c>
      <c r="X121" s="114">
        <f t="shared" si="9"/>
        <v>0</v>
      </c>
    </row>
    <row r="122" spans="1:24" ht="15.75">
      <c r="A122" s="108" t="s">
        <v>614</v>
      </c>
      <c r="B122" s="82" t="s">
        <v>977</v>
      </c>
      <c r="C122" s="109"/>
      <c r="D122" s="109">
        <v>1138874.58</v>
      </c>
      <c r="E122" s="109">
        <v>124470.78</v>
      </c>
      <c r="F122" s="109">
        <v>7221612.869999999</v>
      </c>
      <c r="G122" s="109">
        <v>307034.72</v>
      </c>
      <c r="H122" s="109">
        <v>6791439.97</v>
      </c>
      <c r="I122" s="109">
        <v>329226.61</v>
      </c>
      <c r="J122" s="109">
        <v>900603.46</v>
      </c>
      <c r="K122" s="109">
        <v>42965.69</v>
      </c>
      <c r="L122" s="109"/>
      <c r="M122" s="109"/>
      <c r="N122" s="109"/>
      <c r="O122" s="109"/>
      <c r="P122" s="109">
        <v>365489</v>
      </c>
      <c r="Q122" s="109"/>
      <c r="R122" s="109">
        <v>25714.620000000003</v>
      </c>
      <c r="S122" s="109">
        <v>17247432.3</v>
      </c>
      <c r="T122" s="114">
        <f t="shared" si="5"/>
        <v>16418019.879999999</v>
      </c>
      <c r="U122" s="114">
        <f t="shared" si="6"/>
        <v>803697.8</v>
      </c>
      <c r="V122" s="114">
        <f t="shared" si="7"/>
        <v>25714.620000000003</v>
      </c>
      <c r="W122" s="114">
        <f t="shared" si="8"/>
        <v>17247432.3</v>
      </c>
      <c r="X122" s="114">
        <f t="shared" si="9"/>
        <v>0</v>
      </c>
    </row>
    <row r="123" spans="1:24" ht="15.75">
      <c r="A123" s="108" t="s">
        <v>616</v>
      </c>
      <c r="B123" s="82" t="s">
        <v>978</v>
      </c>
      <c r="C123" s="109"/>
      <c r="D123" s="109">
        <v>250754.73</v>
      </c>
      <c r="E123" s="109">
        <v>12511.91</v>
      </c>
      <c r="F123" s="109">
        <v>903378.9199999999</v>
      </c>
      <c r="G123" s="109">
        <v>63758.25</v>
      </c>
      <c r="H123" s="109">
        <v>5683436.069999999</v>
      </c>
      <c r="I123" s="109">
        <v>464654.7</v>
      </c>
      <c r="J123" s="109">
        <v>399141.22</v>
      </c>
      <c r="K123" s="109">
        <v>37869.46</v>
      </c>
      <c r="L123" s="109">
        <v>207296.1</v>
      </c>
      <c r="M123" s="109"/>
      <c r="N123" s="109"/>
      <c r="O123" s="109">
        <v>58290</v>
      </c>
      <c r="P123" s="109">
        <v>475543.39</v>
      </c>
      <c r="Q123" s="109">
        <v>16292</v>
      </c>
      <c r="R123" s="109"/>
      <c r="S123" s="109">
        <v>8572926.749999998</v>
      </c>
      <c r="T123" s="114">
        <f t="shared" si="5"/>
        <v>7994132.429999998</v>
      </c>
      <c r="U123" s="114">
        <f t="shared" si="6"/>
        <v>578794.32</v>
      </c>
      <c r="V123" s="114">
        <f t="shared" si="7"/>
        <v>0</v>
      </c>
      <c r="W123" s="114">
        <f t="shared" si="8"/>
        <v>8572926.749999998</v>
      </c>
      <c r="X123" s="114">
        <f t="shared" si="9"/>
        <v>0</v>
      </c>
    </row>
    <row r="124" spans="1:24" ht="15.75">
      <c r="A124" s="108" t="s">
        <v>618</v>
      </c>
      <c r="B124" s="82" t="s">
        <v>979</v>
      </c>
      <c r="C124" s="109"/>
      <c r="D124" s="109"/>
      <c r="E124" s="109"/>
      <c r="F124" s="109"/>
      <c r="G124" s="109"/>
      <c r="H124" s="109">
        <v>503552.02</v>
      </c>
      <c r="I124" s="109">
        <v>15286.91</v>
      </c>
      <c r="J124" s="109"/>
      <c r="K124" s="109"/>
      <c r="L124" s="109"/>
      <c r="M124" s="109"/>
      <c r="N124" s="109"/>
      <c r="O124" s="109"/>
      <c r="P124" s="109"/>
      <c r="Q124" s="109"/>
      <c r="R124" s="109"/>
      <c r="S124" s="109">
        <v>518838.93</v>
      </c>
      <c r="T124" s="114">
        <f t="shared" si="5"/>
        <v>503552.02</v>
      </c>
      <c r="U124" s="114">
        <f t="shared" si="6"/>
        <v>15286.91</v>
      </c>
      <c r="V124" s="114">
        <f t="shared" si="7"/>
        <v>0</v>
      </c>
      <c r="W124" s="114">
        <f t="shared" si="8"/>
        <v>518838.93</v>
      </c>
      <c r="X124" s="114">
        <f t="shared" si="9"/>
        <v>0</v>
      </c>
    </row>
    <row r="125" spans="1:24" ht="15.75">
      <c r="A125" s="108" t="s">
        <v>620</v>
      </c>
      <c r="B125" s="82" t="s">
        <v>980</v>
      </c>
      <c r="C125" s="109"/>
      <c r="D125" s="109"/>
      <c r="E125" s="109"/>
      <c r="F125" s="109">
        <v>610010.45</v>
      </c>
      <c r="G125" s="109"/>
      <c r="H125" s="109">
        <v>712001.26</v>
      </c>
      <c r="I125" s="109"/>
      <c r="J125" s="109">
        <v>107387.58</v>
      </c>
      <c r="K125" s="109"/>
      <c r="L125" s="109"/>
      <c r="M125" s="109"/>
      <c r="N125" s="109"/>
      <c r="O125" s="109"/>
      <c r="P125" s="109">
        <v>54651.89</v>
      </c>
      <c r="Q125" s="109"/>
      <c r="R125" s="109">
        <v>235238.59999999998</v>
      </c>
      <c r="S125" s="109">
        <v>1719289.7799999998</v>
      </c>
      <c r="T125" s="114">
        <f t="shared" si="5"/>
        <v>1484051.18</v>
      </c>
      <c r="U125" s="114">
        <f t="shared" si="6"/>
        <v>0</v>
      </c>
      <c r="V125" s="114">
        <f t="shared" si="7"/>
        <v>235238.59999999998</v>
      </c>
      <c r="W125" s="114">
        <f t="shared" si="8"/>
        <v>1719289.7799999998</v>
      </c>
      <c r="X125" s="114">
        <f t="shared" si="9"/>
        <v>0</v>
      </c>
    </row>
    <row r="126" spans="1:24" ht="15.75">
      <c r="A126" s="108" t="s">
        <v>622</v>
      </c>
      <c r="B126" s="82" t="s">
        <v>981</v>
      </c>
      <c r="C126" s="109"/>
      <c r="D126" s="109"/>
      <c r="E126" s="109"/>
      <c r="F126" s="109">
        <v>1100766.08</v>
      </c>
      <c r="G126" s="109">
        <v>14480.37</v>
      </c>
      <c r="H126" s="109"/>
      <c r="I126" s="109"/>
      <c r="J126" s="109"/>
      <c r="K126" s="109"/>
      <c r="L126" s="109"/>
      <c r="M126" s="109"/>
      <c r="N126" s="109"/>
      <c r="O126" s="109"/>
      <c r="P126" s="109">
        <v>79669.1</v>
      </c>
      <c r="Q126" s="109"/>
      <c r="R126" s="109"/>
      <c r="S126" s="109">
        <v>1194915.5500000003</v>
      </c>
      <c r="T126" s="114">
        <f t="shared" si="5"/>
        <v>1180435.1800000002</v>
      </c>
      <c r="U126" s="114">
        <f t="shared" si="6"/>
        <v>14480.37</v>
      </c>
      <c r="V126" s="114">
        <f t="shared" si="7"/>
        <v>0</v>
      </c>
      <c r="W126" s="114">
        <f t="shared" si="8"/>
        <v>1194915.5500000003</v>
      </c>
      <c r="X126" s="114">
        <f t="shared" si="9"/>
        <v>0</v>
      </c>
    </row>
    <row r="127" spans="1:24" ht="15.75">
      <c r="A127" s="108" t="s">
        <v>624</v>
      </c>
      <c r="B127" s="82" t="s">
        <v>982</v>
      </c>
      <c r="C127" s="109"/>
      <c r="D127" s="109">
        <v>11038</v>
      </c>
      <c r="E127" s="109"/>
      <c r="F127" s="109">
        <v>988354.46</v>
      </c>
      <c r="G127" s="109">
        <v>72097.31</v>
      </c>
      <c r="H127" s="109">
        <v>4132576.99</v>
      </c>
      <c r="I127" s="109">
        <v>304038.58</v>
      </c>
      <c r="J127" s="109">
        <v>275716.36</v>
      </c>
      <c r="K127" s="109">
        <v>20366.25</v>
      </c>
      <c r="L127" s="109">
        <v>8818.38</v>
      </c>
      <c r="M127" s="109"/>
      <c r="N127" s="109"/>
      <c r="O127" s="109">
        <v>109234</v>
      </c>
      <c r="P127" s="109">
        <v>150186</v>
      </c>
      <c r="Q127" s="109"/>
      <c r="R127" s="109"/>
      <c r="S127" s="109">
        <v>6072426.33</v>
      </c>
      <c r="T127" s="114">
        <f t="shared" si="5"/>
        <v>5675924.19</v>
      </c>
      <c r="U127" s="114">
        <f t="shared" si="6"/>
        <v>396502.14</v>
      </c>
      <c r="V127" s="114">
        <f t="shared" si="7"/>
        <v>0</v>
      </c>
      <c r="W127" s="114">
        <f t="shared" si="8"/>
        <v>6072426.33</v>
      </c>
      <c r="X127" s="114">
        <f t="shared" si="9"/>
        <v>0</v>
      </c>
    </row>
    <row r="128" spans="1:24" ht="15.75">
      <c r="A128" s="108" t="s">
        <v>626</v>
      </c>
      <c r="B128" s="82" t="s">
        <v>983</v>
      </c>
      <c r="C128" s="109">
        <v>61871.96</v>
      </c>
      <c r="D128" s="109">
        <v>68298.57</v>
      </c>
      <c r="E128" s="109">
        <v>2823.57</v>
      </c>
      <c r="F128" s="109">
        <v>352076.49</v>
      </c>
      <c r="G128" s="109">
        <v>13115</v>
      </c>
      <c r="H128" s="109">
        <v>2660191.37</v>
      </c>
      <c r="I128" s="109">
        <v>112736.14</v>
      </c>
      <c r="J128" s="109">
        <v>852841.93</v>
      </c>
      <c r="K128" s="109">
        <v>31918.309999999998</v>
      </c>
      <c r="L128" s="109">
        <v>482803.8</v>
      </c>
      <c r="M128" s="109">
        <v>2797.81</v>
      </c>
      <c r="N128" s="109"/>
      <c r="O128" s="109"/>
      <c r="P128" s="109">
        <v>63412</v>
      </c>
      <c r="Q128" s="109"/>
      <c r="R128" s="109"/>
      <c r="S128" s="109">
        <v>4704886.95</v>
      </c>
      <c r="T128" s="114">
        <f t="shared" si="5"/>
        <v>4541496.12</v>
      </c>
      <c r="U128" s="114">
        <f t="shared" si="6"/>
        <v>163390.83</v>
      </c>
      <c r="V128" s="114">
        <f t="shared" si="7"/>
        <v>0</v>
      </c>
      <c r="W128" s="114">
        <f t="shared" si="8"/>
        <v>4704886.95</v>
      </c>
      <c r="X128" s="114">
        <f t="shared" si="9"/>
        <v>0</v>
      </c>
    </row>
    <row r="129" spans="1:24" ht="15.75">
      <c r="A129" s="108" t="s">
        <v>628</v>
      </c>
      <c r="B129" s="82" t="s">
        <v>984</v>
      </c>
      <c r="C129" s="109"/>
      <c r="D129" s="109">
        <v>22878.85</v>
      </c>
      <c r="E129" s="109">
        <v>0</v>
      </c>
      <c r="F129" s="109">
        <v>157064.71</v>
      </c>
      <c r="G129" s="109">
        <v>1058.24</v>
      </c>
      <c r="H129" s="109">
        <v>67811.94</v>
      </c>
      <c r="I129" s="109">
        <v>0.5</v>
      </c>
      <c r="J129" s="109">
        <v>55286.17</v>
      </c>
      <c r="K129" s="109">
        <v>0</v>
      </c>
      <c r="L129" s="109"/>
      <c r="M129" s="109"/>
      <c r="N129" s="109"/>
      <c r="O129" s="109"/>
      <c r="P129" s="109">
        <v>13151</v>
      </c>
      <c r="Q129" s="109"/>
      <c r="R129" s="109"/>
      <c r="S129" s="109">
        <v>317251.41</v>
      </c>
      <c r="T129" s="114">
        <f t="shared" si="5"/>
        <v>316192.67</v>
      </c>
      <c r="U129" s="114">
        <f t="shared" si="6"/>
        <v>1058.74</v>
      </c>
      <c r="V129" s="114">
        <f t="shared" si="7"/>
        <v>0</v>
      </c>
      <c r="W129" s="114">
        <f t="shared" si="8"/>
        <v>317251.41</v>
      </c>
      <c r="X129" s="114">
        <f t="shared" si="9"/>
        <v>0</v>
      </c>
    </row>
    <row r="130" spans="1:24" ht="15.75">
      <c r="A130" s="108" t="s">
        <v>630</v>
      </c>
      <c r="B130" s="82" t="s">
        <v>985</v>
      </c>
      <c r="C130" s="109"/>
      <c r="D130" s="109">
        <v>0</v>
      </c>
      <c r="E130" s="109"/>
      <c r="F130" s="109">
        <v>961429.79</v>
      </c>
      <c r="G130" s="109">
        <v>25826.660000000003</v>
      </c>
      <c r="H130" s="109">
        <v>2241365.71</v>
      </c>
      <c r="I130" s="109">
        <v>57903.53</v>
      </c>
      <c r="J130" s="109">
        <v>82183.5</v>
      </c>
      <c r="K130" s="109">
        <v>1487.23</v>
      </c>
      <c r="L130" s="109"/>
      <c r="M130" s="109"/>
      <c r="N130" s="109"/>
      <c r="O130" s="109"/>
      <c r="P130" s="109"/>
      <c r="Q130" s="109"/>
      <c r="R130" s="109"/>
      <c r="S130" s="109">
        <v>3370196.42</v>
      </c>
      <c r="T130" s="114">
        <f t="shared" si="5"/>
        <v>3284979</v>
      </c>
      <c r="U130" s="114">
        <f t="shared" si="6"/>
        <v>85217.42</v>
      </c>
      <c r="V130" s="114">
        <f t="shared" si="7"/>
        <v>0</v>
      </c>
      <c r="W130" s="114">
        <f t="shared" si="8"/>
        <v>3370196.42</v>
      </c>
      <c r="X130" s="114">
        <f t="shared" si="9"/>
        <v>0</v>
      </c>
    </row>
    <row r="131" spans="1:24" ht="15.75">
      <c r="A131" s="108" t="s">
        <v>632</v>
      </c>
      <c r="B131" s="82" t="s">
        <v>986</v>
      </c>
      <c r="C131" s="109"/>
      <c r="D131" s="109"/>
      <c r="E131" s="109"/>
      <c r="F131" s="109">
        <v>161444.3</v>
      </c>
      <c r="G131" s="109"/>
      <c r="H131" s="109">
        <v>161037.28</v>
      </c>
      <c r="I131" s="109"/>
      <c r="J131" s="109">
        <v>65086.44</v>
      </c>
      <c r="K131" s="109"/>
      <c r="L131" s="109"/>
      <c r="M131" s="109"/>
      <c r="N131" s="109"/>
      <c r="O131" s="109"/>
      <c r="P131" s="109">
        <v>21577</v>
      </c>
      <c r="Q131" s="109"/>
      <c r="R131" s="109"/>
      <c r="S131" s="109">
        <v>409145.01999999996</v>
      </c>
      <c r="T131" s="114">
        <f aca="true" t="shared" si="10" ref="T131:T181">+C131+D131+F131+H131+J131+L131+N131+O131+P131+Q131</f>
        <v>409145.01999999996</v>
      </c>
      <c r="U131" s="114">
        <f aca="true" t="shared" si="11" ref="U131:U181">+E131+G131+I131+K131+M131</f>
        <v>0</v>
      </c>
      <c r="V131" s="114">
        <f aca="true" t="shared" si="12" ref="V131:V181">+R131</f>
        <v>0</v>
      </c>
      <c r="W131" s="114">
        <f aca="true" t="shared" si="13" ref="W131:W181">SUM(T131:V131)</f>
        <v>409145.01999999996</v>
      </c>
      <c r="X131" s="114">
        <f aca="true" t="shared" si="14" ref="X131:X181">+S131-W131</f>
        <v>0</v>
      </c>
    </row>
    <row r="132" spans="1:24" ht="15.75">
      <c r="A132" s="108" t="s">
        <v>634</v>
      </c>
      <c r="B132" s="82" t="s">
        <v>987</v>
      </c>
      <c r="C132" s="109"/>
      <c r="D132" s="109">
        <v>2993</v>
      </c>
      <c r="E132" s="109"/>
      <c r="F132" s="109">
        <v>57557.46</v>
      </c>
      <c r="G132" s="109">
        <v>702.1800000000001</v>
      </c>
      <c r="H132" s="109">
        <v>75437.58</v>
      </c>
      <c r="I132" s="109">
        <v>818.35</v>
      </c>
      <c r="J132" s="109"/>
      <c r="K132" s="109"/>
      <c r="L132" s="109">
        <v>58194.159999999996</v>
      </c>
      <c r="M132" s="109">
        <v>937.3599999999999</v>
      </c>
      <c r="N132" s="109"/>
      <c r="O132" s="109"/>
      <c r="P132" s="109"/>
      <c r="Q132" s="109"/>
      <c r="R132" s="109"/>
      <c r="S132" s="109">
        <v>196640.09</v>
      </c>
      <c r="T132" s="114">
        <f t="shared" si="10"/>
        <v>194182.2</v>
      </c>
      <c r="U132" s="114">
        <f t="shared" si="11"/>
        <v>2457.8900000000003</v>
      </c>
      <c r="V132" s="114">
        <f t="shared" si="12"/>
        <v>0</v>
      </c>
      <c r="W132" s="114">
        <f t="shared" si="13"/>
        <v>196640.09000000003</v>
      </c>
      <c r="X132" s="114">
        <f t="shared" si="14"/>
        <v>0</v>
      </c>
    </row>
    <row r="133" spans="1:24" ht="15.75">
      <c r="A133" s="108" t="s">
        <v>636</v>
      </c>
      <c r="B133" s="82" t="s">
        <v>988</v>
      </c>
      <c r="C133" s="109"/>
      <c r="D133" s="109">
        <v>19.85</v>
      </c>
      <c r="E133" s="109"/>
      <c r="F133" s="109">
        <v>40773.75</v>
      </c>
      <c r="G133" s="109"/>
      <c r="H133" s="109">
        <v>1552215.9</v>
      </c>
      <c r="I133" s="109"/>
      <c r="J133" s="109">
        <v>78545</v>
      </c>
      <c r="K133" s="109"/>
      <c r="L133" s="109">
        <v>26223.050000000003</v>
      </c>
      <c r="M133" s="109"/>
      <c r="N133" s="109">
        <v>12.74</v>
      </c>
      <c r="O133" s="109"/>
      <c r="P133" s="109">
        <v>54270.12</v>
      </c>
      <c r="Q133" s="109"/>
      <c r="R133" s="109"/>
      <c r="S133" s="109">
        <v>1752060.4100000001</v>
      </c>
      <c r="T133" s="114">
        <f t="shared" si="10"/>
        <v>1752060.4100000001</v>
      </c>
      <c r="U133" s="114">
        <f t="shared" si="11"/>
        <v>0</v>
      </c>
      <c r="V133" s="114">
        <f t="shared" si="12"/>
        <v>0</v>
      </c>
      <c r="W133" s="114">
        <f t="shared" si="13"/>
        <v>1752060.4100000001</v>
      </c>
      <c r="X133" s="114">
        <f t="shared" si="14"/>
        <v>0</v>
      </c>
    </row>
    <row r="134" spans="1:24" ht="15.75">
      <c r="A134" s="108" t="s">
        <v>638</v>
      </c>
      <c r="B134" s="82" t="s">
        <v>989</v>
      </c>
      <c r="C134" s="109"/>
      <c r="D134" s="109"/>
      <c r="E134" s="109"/>
      <c r="F134" s="109">
        <v>390323.89</v>
      </c>
      <c r="G134" s="109">
        <v>15723.230000000001</v>
      </c>
      <c r="H134" s="109">
        <v>643624.45</v>
      </c>
      <c r="I134" s="109">
        <v>44162.47</v>
      </c>
      <c r="J134" s="109">
        <v>60937.83</v>
      </c>
      <c r="K134" s="109"/>
      <c r="L134" s="109"/>
      <c r="M134" s="109"/>
      <c r="N134" s="109"/>
      <c r="O134" s="109"/>
      <c r="P134" s="109"/>
      <c r="Q134" s="109"/>
      <c r="R134" s="109"/>
      <c r="S134" s="109">
        <v>1154771.8699999999</v>
      </c>
      <c r="T134" s="114">
        <f t="shared" si="10"/>
        <v>1094886.17</v>
      </c>
      <c r="U134" s="114">
        <f t="shared" si="11"/>
        <v>59885.700000000004</v>
      </c>
      <c r="V134" s="114">
        <f t="shared" si="12"/>
        <v>0</v>
      </c>
      <c r="W134" s="114">
        <f t="shared" si="13"/>
        <v>1154771.8699999999</v>
      </c>
      <c r="X134" s="114">
        <f t="shared" si="14"/>
        <v>0</v>
      </c>
    </row>
    <row r="135" spans="1:24" ht="15.75">
      <c r="A135" s="108" t="s">
        <v>640</v>
      </c>
      <c r="B135" s="82" t="s">
        <v>990</v>
      </c>
      <c r="C135" s="109"/>
      <c r="D135" s="109">
        <v>16972.88</v>
      </c>
      <c r="E135" s="109"/>
      <c r="F135" s="109">
        <v>119276.45999999999</v>
      </c>
      <c r="G135" s="109">
        <v>962.88</v>
      </c>
      <c r="H135" s="109">
        <v>662708.3</v>
      </c>
      <c r="I135" s="109">
        <v>13220.22</v>
      </c>
      <c r="J135" s="109">
        <v>54328.66</v>
      </c>
      <c r="K135" s="109">
        <v>-0.03</v>
      </c>
      <c r="L135" s="109">
        <v>845747.21</v>
      </c>
      <c r="M135" s="109">
        <v>9249.47</v>
      </c>
      <c r="N135" s="109"/>
      <c r="O135" s="109"/>
      <c r="P135" s="109">
        <v>16205.64</v>
      </c>
      <c r="Q135" s="109"/>
      <c r="R135" s="109"/>
      <c r="S135" s="109">
        <v>1738671.69</v>
      </c>
      <c r="T135" s="114">
        <f t="shared" si="10"/>
        <v>1715239.15</v>
      </c>
      <c r="U135" s="114">
        <f t="shared" si="11"/>
        <v>23432.539999999997</v>
      </c>
      <c r="V135" s="114">
        <f t="shared" si="12"/>
        <v>0</v>
      </c>
      <c r="W135" s="114">
        <f t="shared" si="13"/>
        <v>1738671.69</v>
      </c>
      <c r="X135" s="114">
        <f t="shared" si="14"/>
        <v>0</v>
      </c>
    </row>
    <row r="136" spans="1:24" ht="15.75">
      <c r="A136" s="108" t="s">
        <v>642</v>
      </c>
      <c r="B136" s="82" t="s">
        <v>991</v>
      </c>
      <c r="C136" s="109"/>
      <c r="D136" s="109"/>
      <c r="E136" s="109"/>
      <c r="F136" s="109">
        <v>304871.61</v>
      </c>
      <c r="G136" s="109">
        <v>18295.07</v>
      </c>
      <c r="H136" s="109">
        <v>445054.95999999996</v>
      </c>
      <c r="I136" s="109">
        <v>23224.68</v>
      </c>
      <c r="J136" s="109"/>
      <c r="K136" s="109"/>
      <c r="L136" s="109"/>
      <c r="M136" s="109"/>
      <c r="N136" s="109"/>
      <c r="O136" s="109"/>
      <c r="P136" s="109">
        <v>59394.5</v>
      </c>
      <c r="Q136" s="109"/>
      <c r="R136" s="109"/>
      <c r="S136" s="109">
        <v>850840.82</v>
      </c>
      <c r="T136" s="114">
        <f t="shared" si="10"/>
        <v>809321.07</v>
      </c>
      <c r="U136" s="114">
        <f t="shared" si="11"/>
        <v>41519.75</v>
      </c>
      <c r="V136" s="114">
        <f t="shared" si="12"/>
        <v>0</v>
      </c>
      <c r="W136" s="114">
        <f t="shared" si="13"/>
        <v>850840.82</v>
      </c>
      <c r="X136" s="114">
        <f t="shared" si="14"/>
        <v>0</v>
      </c>
    </row>
    <row r="137" spans="1:24" ht="15.75">
      <c r="A137" s="108" t="s">
        <v>644</v>
      </c>
      <c r="B137" s="82" t="s">
        <v>992</v>
      </c>
      <c r="C137" s="109"/>
      <c r="D137" s="109">
        <v>1498.2200000000003</v>
      </c>
      <c r="E137" s="109"/>
      <c r="F137" s="109">
        <v>3140.62</v>
      </c>
      <c r="G137" s="109"/>
      <c r="H137" s="109">
        <v>4118386.09</v>
      </c>
      <c r="I137" s="109">
        <v>97.8</v>
      </c>
      <c r="J137" s="109">
        <v>385523.81999999995</v>
      </c>
      <c r="K137" s="109"/>
      <c r="L137" s="109"/>
      <c r="M137" s="109"/>
      <c r="N137" s="109"/>
      <c r="O137" s="109"/>
      <c r="P137" s="109">
        <v>120032.28</v>
      </c>
      <c r="Q137" s="109">
        <v>61466</v>
      </c>
      <c r="R137" s="109"/>
      <c r="S137" s="109">
        <v>4690144.83</v>
      </c>
      <c r="T137" s="114">
        <f t="shared" si="10"/>
        <v>4690047.03</v>
      </c>
      <c r="U137" s="114">
        <f t="shared" si="11"/>
        <v>97.8</v>
      </c>
      <c r="V137" s="114">
        <f t="shared" si="12"/>
        <v>0</v>
      </c>
      <c r="W137" s="114">
        <f t="shared" si="13"/>
        <v>4690144.83</v>
      </c>
      <c r="X137" s="114">
        <f t="shared" si="14"/>
        <v>0</v>
      </c>
    </row>
    <row r="138" spans="1:24" ht="15.75">
      <c r="A138" s="108" t="s">
        <v>646</v>
      </c>
      <c r="B138" s="82" t="s">
        <v>993</v>
      </c>
      <c r="C138" s="109"/>
      <c r="D138" s="109">
        <v>28541.19</v>
      </c>
      <c r="E138" s="109"/>
      <c r="F138" s="109">
        <v>890650.1</v>
      </c>
      <c r="G138" s="109">
        <v>31250.34</v>
      </c>
      <c r="H138" s="109">
        <v>2364026.58</v>
      </c>
      <c r="I138" s="109">
        <v>86135.61</v>
      </c>
      <c r="J138" s="109">
        <v>428363.97000000003</v>
      </c>
      <c r="K138" s="109">
        <v>14659.96</v>
      </c>
      <c r="L138" s="109">
        <v>190992.21</v>
      </c>
      <c r="M138" s="109">
        <v>88.05000000000001</v>
      </c>
      <c r="N138" s="109"/>
      <c r="O138" s="109"/>
      <c r="P138" s="109">
        <v>98751.69</v>
      </c>
      <c r="Q138" s="109"/>
      <c r="R138" s="109"/>
      <c r="S138" s="109">
        <v>4133459.6999999997</v>
      </c>
      <c r="T138" s="114">
        <f t="shared" si="10"/>
        <v>4001325.74</v>
      </c>
      <c r="U138" s="114">
        <f t="shared" si="11"/>
        <v>132133.96</v>
      </c>
      <c r="V138" s="114">
        <f t="shared" si="12"/>
        <v>0</v>
      </c>
      <c r="W138" s="114">
        <f t="shared" si="13"/>
        <v>4133459.7</v>
      </c>
      <c r="X138" s="114">
        <f t="shared" si="14"/>
        <v>0</v>
      </c>
    </row>
    <row r="139" spans="1:24" ht="15.75">
      <c r="A139" s="108" t="s">
        <v>648</v>
      </c>
      <c r="B139" s="82" t="s">
        <v>994</v>
      </c>
      <c r="C139" s="109"/>
      <c r="D139" s="109">
        <v>109889.64</v>
      </c>
      <c r="E139" s="109">
        <v>2494.0099999999998</v>
      </c>
      <c r="F139" s="109">
        <v>588329.45</v>
      </c>
      <c r="G139" s="109">
        <v>12282.22</v>
      </c>
      <c r="H139" s="109">
        <v>1495660.3599999999</v>
      </c>
      <c r="I139" s="109">
        <v>32293.15</v>
      </c>
      <c r="J139" s="109">
        <v>280545.95</v>
      </c>
      <c r="K139" s="109">
        <v>5921.320000000001</v>
      </c>
      <c r="L139" s="109">
        <v>65563.62</v>
      </c>
      <c r="M139" s="109"/>
      <c r="N139" s="109">
        <v>0</v>
      </c>
      <c r="O139" s="109"/>
      <c r="P139" s="109">
        <v>100561.77</v>
      </c>
      <c r="Q139" s="109"/>
      <c r="R139" s="109"/>
      <c r="S139" s="109">
        <v>2693541.4899999998</v>
      </c>
      <c r="T139" s="114">
        <f t="shared" si="10"/>
        <v>2640550.79</v>
      </c>
      <c r="U139" s="114">
        <f t="shared" si="11"/>
        <v>52990.700000000004</v>
      </c>
      <c r="V139" s="114">
        <f t="shared" si="12"/>
        <v>0</v>
      </c>
      <c r="W139" s="114">
        <f t="shared" si="13"/>
        <v>2693541.49</v>
      </c>
      <c r="X139" s="114">
        <f t="shared" si="14"/>
        <v>0</v>
      </c>
    </row>
    <row r="140" spans="1:24" ht="15.75">
      <c r="A140" s="108" t="s">
        <v>650</v>
      </c>
      <c r="B140" s="82" t="s">
        <v>995</v>
      </c>
      <c r="C140" s="109"/>
      <c r="D140" s="109"/>
      <c r="E140" s="109"/>
      <c r="F140" s="109"/>
      <c r="G140" s="109"/>
      <c r="H140" s="109">
        <v>846803.59</v>
      </c>
      <c r="I140" s="109">
        <v>11416.2</v>
      </c>
      <c r="J140" s="109"/>
      <c r="K140" s="109"/>
      <c r="L140" s="109"/>
      <c r="M140" s="109"/>
      <c r="N140" s="109"/>
      <c r="O140" s="109"/>
      <c r="P140" s="109">
        <v>45549.66</v>
      </c>
      <c r="Q140" s="109"/>
      <c r="R140" s="109"/>
      <c r="S140" s="109">
        <v>903769.45</v>
      </c>
      <c r="T140" s="114">
        <f t="shared" si="10"/>
        <v>892353.25</v>
      </c>
      <c r="U140" s="114">
        <f t="shared" si="11"/>
        <v>11416.2</v>
      </c>
      <c r="V140" s="114">
        <f t="shared" si="12"/>
        <v>0</v>
      </c>
      <c r="W140" s="114">
        <f t="shared" si="13"/>
        <v>903769.45</v>
      </c>
      <c r="X140" s="114">
        <f t="shared" si="14"/>
        <v>0</v>
      </c>
    </row>
    <row r="141" spans="1:24" ht="15.75">
      <c r="A141" s="108" t="s">
        <v>652</v>
      </c>
      <c r="B141" s="82" t="s">
        <v>996</v>
      </c>
      <c r="C141" s="109"/>
      <c r="D141" s="109"/>
      <c r="E141" s="109"/>
      <c r="F141" s="109">
        <v>78869.72</v>
      </c>
      <c r="G141" s="109"/>
      <c r="H141" s="109">
        <v>421853.5</v>
      </c>
      <c r="I141" s="109">
        <v>5555.12</v>
      </c>
      <c r="J141" s="109">
        <v>28770.32</v>
      </c>
      <c r="K141" s="109"/>
      <c r="L141" s="109"/>
      <c r="M141" s="109"/>
      <c r="N141" s="109"/>
      <c r="O141" s="109"/>
      <c r="P141" s="109">
        <v>51977</v>
      </c>
      <c r="Q141" s="109"/>
      <c r="R141" s="109"/>
      <c r="S141" s="109">
        <v>587025.6599999999</v>
      </c>
      <c r="T141" s="114">
        <f t="shared" si="10"/>
        <v>581470.5399999999</v>
      </c>
      <c r="U141" s="114">
        <f t="shared" si="11"/>
        <v>5555.12</v>
      </c>
      <c r="V141" s="114">
        <f t="shared" si="12"/>
        <v>0</v>
      </c>
      <c r="W141" s="114">
        <f t="shared" si="13"/>
        <v>587025.6599999999</v>
      </c>
      <c r="X141" s="114">
        <f t="shared" si="14"/>
        <v>0</v>
      </c>
    </row>
    <row r="142" spans="1:24" ht="15.75">
      <c r="A142" s="108" t="s">
        <v>654</v>
      </c>
      <c r="B142" s="82" t="s">
        <v>997</v>
      </c>
      <c r="C142" s="109">
        <v>51896.240000000005</v>
      </c>
      <c r="D142" s="109"/>
      <c r="E142" s="109"/>
      <c r="F142" s="109">
        <v>628214.8200000001</v>
      </c>
      <c r="G142" s="109">
        <v>19302.629999999997</v>
      </c>
      <c r="H142" s="109">
        <v>5151654.57</v>
      </c>
      <c r="I142" s="109">
        <v>160163.59999999998</v>
      </c>
      <c r="J142" s="109">
        <v>272160.93000000005</v>
      </c>
      <c r="K142" s="109">
        <v>9425.029999999999</v>
      </c>
      <c r="L142" s="109"/>
      <c r="M142" s="109"/>
      <c r="N142" s="109"/>
      <c r="O142" s="109"/>
      <c r="P142" s="109">
        <v>170307</v>
      </c>
      <c r="Q142" s="109"/>
      <c r="R142" s="109"/>
      <c r="S142" s="109">
        <v>6463124.82</v>
      </c>
      <c r="T142" s="114">
        <f t="shared" si="10"/>
        <v>6274233.5600000005</v>
      </c>
      <c r="U142" s="114">
        <f t="shared" si="11"/>
        <v>188891.25999999998</v>
      </c>
      <c r="V142" s="114">
        <f t="shared" si="12"/>
        <v>0</v>
      </c>
      <c r="W142" s="114">
        <f t="shared" si="13"/>
        <v>6463124.82</v>
      </c>
      <c r="X142" s="114">
        <f t="shared" si="14"/>
        <v>0</v>
      </c>
    </row>
    <row r="143" spans="1:24" ht="15.75">
      <c r="A143" s="108" t="s">
        <v>656</v>
      </c>
      <c r="B143" s="82" t="s">
        <v>998</v>
      </c>
      <c r="C143" s="109"/>
      <c r="D143" s="109"/>
      <c r="E143" s="109"/>
      <c r="F143" s="109">
        <v>407255.08999999997</v>
      </c>
      <c r="G143" s="109"/>
      <c r="H143" s="109">
        <v>612002.06</v>
      </c>
      <c r="I143" s="109"/>
      <c r="J143" s="109">
        <v>34642.42</v>
      </c>
      <c r="K143" s="109"/>
      <c r="L143" s="109"/>
      <c r="M143" s="109"/>
      <c r="N143" s="109"/>
      <c r="O143" s="109"/>
      <c r="P143" s="109">
        <v>16193</v>
      </c>
      <c r="Q143" s="109"/>
      <c r="R143" s="109"/>
      <c r="S143" s="109">
        <v>1070092.57</v>
      </c>
      <c r="T143" s="114">
        <f t="shared" si="10"/>
        <v>1070092.57</v>
      </c>
      <c r="U143" s="114">
        <f t="shared" si="11"/>
        <v>0</v>
      </c>
      <c r="V143" s="114">
        <f t="shared" si="12"/>
        <v>0</v>
      </c>
      <c r="W143" s="114">
        <f t="shared" si="13"/>
        <v>1070092.57</v>
      </c>
      <c r="X143" s="114">
        <f t="shared" si="14"/>
        <v>0</v>
      </c>
    </row>
    <row r="144" spans="1:24" ht="15.75">
      <c r="A144" s="108" t="s">
        <v>658</v>
      </c>
      <c r="B144" s="82" t="s">
        <v>999</v>
      </c>
      <c r="C144" s="109">
        <v>-0.4</v>
      </c>
      <c r="D144" s="109">
        <v>56915.97</v>
      </c>
      <c r="E144" s="109">
        <v>1827.3</v>
      </c>
      <c r="F144" s="109">
        <v>93675.44</v>
      </c>
      <c r="G144" s="109">
        <v>2467.67</v>
      </c>
      <c r="H144" s="109">
        <v>343886.18</v>
      </c>
      <c r="I144" s="109">
        <v>6767.13</v>
      </c>
      <c r="J144" s="109">
        <v>122255.92</v>
      </c>
      <c r="K144" s="109">
        <v>3836.9399999999996</v>
      </c>
      <c r="L144" s="109">
        <v>118307.25</v>
      </c>
      <c r="M144" s="109">
        <v>4575.53</v>
      </c>
      <c r="N144" s="109"/>
      <c r="O144" s="109"/>
      <c r="P144" s="109">
        <v>14762.87</v>
      </c>
      <c r="Q144" s="109">
        <v>39837</v>
      </c>
      <c r="R144" s="109"/>
      <c r="S144" s="109">
        <v>809114.8</v>
      </c>
      <c r="T144" s="114">
        <f t="shared" si="10"/>
        <v>789640.23</v>
      </c>
      <c r="U144" s="114">
        <f t="shared" si="11"/>
        <v>19474.57</v>
      </c>
      <c r="V144" s="114">
        <f t="shared" si="12"/>
        <v>0</v>
      </c>
      <c r="W144" s="114">
        <f t="shared" si="13"/>
        <v>809114.7999999999</v>
      </c>
      <c r="X144" s="114">
        <f t="shared" si="14"/>
        <v>0</v>
      </c>
    </row>
    <row r="145" spans="1:24" ht="15.75">
      <c r="A145" s="108" t="s">
        <v>660</v>
      </c>
      <c r="B145" s="82" t="s">
        <v>1000</v>
      </c>
      <c r="C145" s="109"/>
      <c r="D145" s="109">
        <v>219002.36</v>
      </c>
      <c r="E145" s="109">
        <v>10926.34</v>
      </c>
      <c r="F145" s="109">
        <v>73418.16</v>
      </c>
      <c r="G145" s="109">
        <v>3010.14</v>
      </c>
      <c r="H145" s="109">
        <v>2639048</v>
      </c>
      <c r="I145" s="109">
        <v>105384.36</v>
      </c>
      <c r="J145" s="109">
        <v>35440.229999999996</v>
      </c>
      <c r="K145" s="109">
        <v>1942.72</v>
      </c>
      <c r="L145" s="109">
        <v>63325.7</v>
      </c>
      <c r="M145" s="109"/>
      <c r="N145" s="109"/>
      <c r="O145" s="109"/>
      <c r="P145" s="109">
        <v>18901</v>
      </c>
      <c r="Q145" s="109"/>
      <c r="R145" s="109">
        <v>114831.93</v>
      </c>
      <c r="S145" s="109">
        <v>3285230.9400000004</v>
      </c>
      <c r="T145" s="114">
        <f t="shared" si="10"/>
        <v>3049135.45</v>
      </c>
      <c r="U145" s="114">
        <f t="shared" si="11"/>
        <v>121263.56</v>
      </c>
      <c r="V145" s="114">
        <f t="shared" si="12"/>
        <v>114831.93</v>
      </c>
      <c r="W145" s="114">
        <f t="shared" si="13"/>
        <v>3285230.9400000004</v>
      </c>
      <c r="X145" s="114">
        <f t="shared" si="14"/>
        <v>0</v>
      </c>
    </row>
    <row r="146" spans="1:24" ht="15.75">
      <c r="A146" s="108" t="s">
        <v>662</v>
      </c>
      <c r="B146" s="82" t="s">
        <v>1001</v>
      </c>
      <c r="C146" s="109"/>
      <c r="D146" s="109">
        <v>63794.74</v>
      </c>
      <c r="E146" s="109">
        <v>2451.89</v>
      </c>
      <c r="F146" s="109">
        <v>384693.51999999996</v>
      </c>
      <c r="G146" s="109">
        <v>12073.98</v>
      </c>
      <c r="H146" s="109">
        <v>2253644.34</v>
      </c>
      <c r="I146" s="109">
        <v>104914.06999999999</v>
      </c>
      <c r="J146" s="109">
        <v>402923.6</v>
      </c>
      <c r="K146" s="109">
        <v>42877.04000000001</v>
      </c>
      <c r="L146" s="109">
        <v>3015.0600000000004</v>
      </c>
      <c r="M146" s="109">
        <v>-0.01</v>
      </c>
      <c r="N146" s="109"/>
      <c r="O146" s="109"/>
      <c r="P146" s="109">
        <v>76278</v>
      </c>
      <c r="Q146" s="109">
        <v>6840</v>
      </c>
      <c r="R146" s="109"/>
      <c r="S146" s="109">
        <v>3353506.23</v>
      </c>
      <c r="T146" s="114">
        <f t="shared" si="10"/>
        <v>3191189.26</v>
      </c>
      <c r="U146" s="114">
        <f t="shared" si="11"/>
        <v>162316.96999999997</v>
      </c>
      <c r="V146" s="114">
        <f t="shared" si="12"/>
        <v>0</v>
      </c>
      <c r="W146" s="114">
        <f t="shared" si="13"/>
        <v>3353506.2299999995</v>
      </c>
      <c r="X146" s="114">
        <f t="shared" si="14"/>
        <v>0</v>
      </c>
    </row>
    <row r="147" spans="1:24" ht="15.75">
      <c r="A147" s="108" t="s">
        <v>664</v>
      </c>
      <c r="B147" s="82" t="s">
        <v>1002</v>
      </c>
      <c r="C147" s="109"/>
      <c r="D147" s="109">
        <v>6090.969999999999</v>
      </c>
      <c r="E147" s="109">
        <v>3516.39</v>
      </c>
      <c r="F147" s="109">
        <v>1423925.77</v>
      </c>
      <c r="G147" s="109">
        <v>48909.020000000004</v>
      </c>
      <c r="H147" s="109">
        <v>9224688.96</v>
      </c>
      <c r="I147" s="109">
        <v>329624.12</v>
      </c>
      <c r="J147" s="109">
        <v>906434.9099999999</v>
      </c>
      <c r="K147" s="109">
        <v>35415.740000000005</v>
      </c>
      <c r="L147" s="109">
        <v>4253.99</v>
      </c>
      <c r="M147" s="109">
        <v>214.13</v>
      </c>
      <c r="N147" s="109"/>
      <c r="O147" s="109">
        <v>96044</v>
      </c>
      <c r="P147" s="109">
        <v>153403</v>
      </c>
      <c r="Q147" s="109">
        <v>27000</v>
      </c>
      <c r="R147" s="109"/>
      <c r="S147" s="109">
        <v>12259521.000000002</v>
      </c>
      <c r="T147" s="114">
        <f t="shared" si="10"/>
        <v>11841841.600000001</v>
      </c>
      <c r="U147" s="114">
        <f t="shared" si="11"/>
        <v>417679.4</v>
      </c>
      <c r="V147" s="114">
        <f t="shared" si="12"/>
        <v>0</v>
      </c>
      <c r="W147" s="114">
        <f t="shared" si="13"/>
        <v>12259521.000000002</v>
      </c>
      <c r="X147" s="114">
        <f t="shared" si="14"/>
        <v>0</v>
      </c>
    </row>
    <row r="148" spans="1:24" ht="15.75">
      <c r="A148" s="108" t="s">
        <v>666</v>
      </c>
      <c r="B148" s="82" t="s">
        <v>1003</v>
      </c>
      <c r="C148" s="109"/>
      <c r="D148" s="109"/>
      <c r="E148" s="109"/>
      <c r="F148" s="109"/>
      <c r="G148" s="109"/>
      <c r="H148" s="109">
        <v>8088500.88</v>
      </c>
      <c r="I148" s="109">
        <v>608425.8</v>
      </c>
      <c r="J148" s="109"/>
      <c r="K148" s="109"/>
      <c r="L148" s="109">
        <v>1486989.51</v>
      </c>
      <c r="M148" s="109"/>
      <c r="N148" s="109"/>
      <c r="O148" s="109"/>
      <c r="P148" s="109">
        <v>226806.81999999998</v>
      </c>
      <c r="Q148" s="109">
        <v>10130</v>
      </c>
      <c r="R148" s="109"/>
      <c r="S148" s="109">
        <v>10420853.01</v>
      </c>
      <c r="T148" s="114">
        <f t="shared" si="10"/>
        <v>9812427.21</v>
      </c>
      <c r="U148" s="114">
        <f t="shared" si="11"/>
        <v>608425.8</v>
      </c>
      <c r="V148" s="114">
        <f t="shared" si="12"/>
        <v>0</v>
      </c>
      <c r="W148" s="114">
        <f t="shared" si="13"/>
        <v>10420853.010000002</v>
      </c>
      <c r="X148" s="114">
        <f t="shared" si="14"/>
        <v>0</v>
      </c>
    </row>
    <row r="149" spans="1:24" ht="15.75">
      <c r="A149" s="108" t="s">
        <v>668</v>
      </c>
      <c r="B149" s="82" t="s">
        <v>1004</v>
      </c>
      <c r="C149" s="109"/>
      <c r="D149" s="109">
        <v>140230.23</v>
      </c>
      <c r="E149" s="109">
        <v>13770.01</v>
      </c>
      <c r="F149" s="109">
        <v>438779.27</v>
      </c>
      <c r="G149" s="109">
        <v>14638.66</v>
      </c>
      <c r="H149" s="109">
        <v>2792347.4000000004</v>
      </c>
      <c r="I149" s="109">
        <v>152997.94</v>
      </c>
      <c r="J149" s="109">
        <v>821358.9</v>
      </c>
      <c r="K149" s="109">
        <v>33937.79</v>
      </c>
      <c r="L149" s="109">
        <v>263929.93</v>
      </c>
      <c r="M149" s="109"/>
      <c r="N149" s="109"/>
      <c r="O149" s="109"/>
      <c r="P149" s="109">
        <v>98155.59</v>
      </c>
      <c r="Q149" s="109"/>
      <c r="R149" s="109">
        <v>389098.37</v>
      </c>
      <c r="S149" s="109">
        <v>5159244.09</v>
      </c>
      <c r="T149" s="114">
        <f t="shared" si="10"/>
        <v>4554801.32</v>
      </c>
      <c r="U149" s="114">
        <f t="shared" si="11"/>
        <v>215344.4</v>
      </c>
      <c r="V149" s="114">
        <f t="shared" si="12"/>
        <v>389098.37</v>
      </c>
      <c r="W149" s="114">
        <f t="shared" si="13"/>
        <v>5159244.090000001</v>
      </c>
      <c r="X149" s="114">
        <f t="shared" si="14"/>
        <v>0</v>
      </c>
    </row>
    <row r="150" spans="1:24" ht="15.75">
      <c r="A150" s="108" t="s">
        <v>670</v>
      </c>
      <c r="B150" s="82" t="s">
        <v>1005</v>
      </c>
      <c r="C150" s="109"/>
      <c r="D150" s="109">
        <v>45967.85</v>
      </c>
      <c r="E150" s="109">
        <v>1225.85</v>
      </c>
      <c r="F150" s="109">
        <v>71068.77</v>
      </c>
      <c r="G150" s="109">
        <v>1597.5</v>
      </c>
      <c r="H150" s="109">
        <v>122519.38999999998</v>
      </c>
      <c r="I150" s="109">
        <v>2901.3199999999997</v>
      </c>
      <c r="J150" s="109"/>
      <c r="K150" s="109"/>
      <c r="L150" s="109">
        <v>0</v>
      </c>
      <c r="M150" s="109"/>
      <c r="N150" s="109"/>
      <c r="O150" s="109"/>
      <c r="P150" s="109">
        <v>42937.8</v>
      </c>
      <c r="Q150" s="109"/>
      <c r="R150" s="109"/>
      <c r="S150" s="109">
        <v>288218.48</v>
      </c>
      <c r="T150" s="114">
        <f t="shared" si="10"/>
        <v>282493.81</v>
      </c>
      <c r="U150" s="114">
        <f t="shared" si="11"/>
        <v>5724.67</v>
      </c>
      <c r="V150" s="114">
        <f t="shared" si="12"/>
        <v>0</v>
      </c>
      <c r="W150" s="114">
        <f t="shared" si="13"/>
        <v>288218.48</v>
      </c>
      <c r="X150" s="114">
        <f t="shared" si="14"/>
        <v>0</v>
      </c>
    </row>
    <row r="151" spans="1:24" ht="15.75">
      <c r="A151" s="108" t="s">
        <v>672</v>
      </c>
      <c r="B151" s="82" t="s">
        <v>1006</v>
      </c>
      <c r="C151" s="109"/>
      <c r="D151" s="109">
        <v>450.17</v>
      </c>
      <c r="E151" s="109">
        <v>1080.63</v>
      </c>
      <c r="F151" s="109">
        <v>210574.03999999998</v>
      </c>
      <c r="G151" s="109">
        <v>5654.47</v>
      </c>
      <c r="H151" s="109">
        <v>1429293.08</v>
      </c>
      <c r="I151" s="109">
        <v>49601.33</v>
      </c>
      <c r="J151" s="109"/>
      <c r="K151" s="109"/>
      <c r="L151" s="109"/>
      <c r="M151" s="109"/>
      <c r="N151" s="109"/>
      <c r="O151" s="109"/>
      <c r="P151" s="109">
        <v>70237.65</v>
      </c>
      <c r="Q151" s="109"/>
      <c r="R151" s="109"/>
      <c r="S151" s="109">
        <v>1766891.37</v>
      </c>
      <c r="T151" s="114">
        <f t="shared" si="10"/>
        <v>1710554.94</v>
      </c>
      <c r="U151" s="114">
        <f t="shared" si="11"/>
        <v>56336.43</v>
      </c>
      <c r="V151" s="114">
        <f t="shared" si="12"/>
        <v>0</v>
      </c>
      <c r="W151" s="114">
        <f t="shared" si="13"/>
        <v>1766891.3699999999</v>
      </c>
      <c r="X151" s="114">
        <f t="shared" si="14"/>
        <v>0</v>
      </c>
    </row>
    <row r="152" spans="1:24" ht="15.75">
      <c r="A152" s="108" t="s">
        <v>674</v>
      </c>
      <c r="B152" s="82" t="s">
        <v>1007</v>
      </c>
      <c r="C152" s="109"/>
      <c r="D152" s="109">
        <v>3.6999999999999997</v>
      </c>
      <c r="E152" s="109">
        <v>0.13999999999999999</v>
      </c>
      <c r="F152" s="109">
        <v>959538.57</v>
      </c>
      <c r="G152" s="109">
        <v>42336.07</v>
      </c>
      <c r="H152" s="109">
        <v>2652925.8000000003</v>
      </c>
      <c r="I152" s="109">
        <v>107006.98</v>
      </c>
      <c r="J152" s="109">
        <v>71021.17</v>
      </c>
      <c r="K152" s="109">
        <v>2532.91</v>
      </c>
      <c r="L152" s="109">
        <v>48339.6</v>
      </c>
      <c r="M152" s="109"/>
      <c r="N152" s="109">
        <v>13.04</v>
      </c>
      <c r="O152" s="109"/>
      <c r="P152" s="109">
        <v>87964.26</v>
      </c>
      <c r="Q152" s="109"/>
      <c r="R152" s="109"/>
      <c r="S152" s="109">
        <v>3971682.24</v>
      </c>
      <c r="T152" s="114">
        <f t="shared" si="10"/>
        <v>3819806.14</v>
      </c>
      <c r="U152" s="114">
        <f t="shared" si="11"/>
        <v>151876.1</v>
      </c>
      <c r="V152" s="114">
        <f t="shared" si="12"/>
        <v>0</v>
      </c>
      <c r="W152" s="114">
        <f t="shared" si="13"/>
        <v>3971682.24</v>
      </c>
      <c r="X152" s="114">
        <f t="shared" si="14"/>
        <v>0</v>
      </c>
    </row>
    <row r="153" spans="1:24" ht="15.75">
      <c r="A153" s="108" t="s">
        <v>676</v>
      </c>
      <c r="B153" s="82" t="s">
        <v>1008</v>
      </c>
      <c r="C153" s="109"/>
      <c r="D153" s="109"/>
      <c r="E153" s="109"/>
      <c r="F153" s="109"/>
      <c r="G153" s="109"/>
      <c r="H153" s="109">
        <v>184627.72</v>
      </c>
      <c r="I153" s="109">
        <v>3874.09</v>
      </c>
      <c r="J153" s="109"/>
      <c r="K153" s="109"/>
      <c r="L153" s="109"/>
      <c r="M153" s="109"/>
      <c r="N153" s="109"/>
      <c r="O153" s="109"/>
      <c r="P153" s="109">
        <v>2699.44</v>
      </c>
      <c r="Q153" s="109"/>
      <c r="R153" s="109"/>
      <c r="S153" s="109">
        <v>191201.25</v>
      </c>
      <c r="T153" s="114">
        <f t="shared" si="10"/>
        <v>187327.16</v>
      </c>
      <c r="U153" s="114">
        <f t="shared" si="11"/>
        <v>3874.09</v>
      </c>
      <c r="V153" s="114">
        <f t="shared" si="12"/>
        <v>0</v>
      </c>
      <c r="W153" s="114">
        <f t="shared" si="13"/>
        <v>191201.25</v>
      </c>
      <c r="X153" s="114">
        <f t="shared" si="14"/>
        <v>0</v>
      </c>
    </row>
    <row r="154" spans="1:24" ht="15.75">
      <c r="A154" s="108" t="s">
        <v>678</v>
      </c>
      <c r="B154" s="82" t="s">
        <v>1009</v>
      </c>
      <c r="C154" s="109"/>
      <c r="D154" s="109"/>
      <c r="E154" s="109"/>
      <c r="F154" s="109">
        <v>107416.63999999998</v>
      </c>
      <c r="G154" s="109"/>
      <c r="H154" s="109">
        <v>356370.04000000004</v>
      </c>
      <c r="I154" s="109"/>
      <c r="J154" s="109">
        <v>128459.16</v>
      </c>
      <c r="K154" s="109"/>
      <c r="L154" s="109">
        <v>95871.99</v>
      </c>
      <c r="M154" s="109"/>
      <c r="N154" s="109"/>
      <c r="O154" s="109"/>
      <c r="P154" s="109">
        <v>8091</v>
      </c>
      <c r="Q154" s="109"/>
      <c r="R154" s="109"/>
      <c r="S154" s="109">
        <v>696208.8300000001</v>
      </c>
      <c r="T154" s="114">
        <f t="shared" si="10"/>
        <v>696208.8300000001</v>
      </c>
      <c r="U154" s="114">
        <f t="shared" si="11"/>
        <v>0</v>
      </c>
      <c r="V154" s="114">
        <f t="shared" si="12"/>
        <v>0</v>
      </c>
      <c r="W154" s="114">
        <f t="shared" si="13"/>
        <v>696208.8300000001</v>
      </c>
      <c r="X154" s="114">
        <f t="shared" si="14"/>
        <v>0</v>
      </c>
    </row>
    <row r="155" spans="1:24" ht="15.75">
      <c r="A155" s="108" t="s">
        <v>680</v>
      </c>
      <c r="B155" s="82" t="s">
        <v>1010</v>
      </c>
      <c r="C155" s="109"/>
      <c r="D155" s="109">
        <v>23391.699999999997</v>
      </c>
      <c r="E155" s="109">
        <v>1019.54</v>
      </c>
      <c r="F155" s="109">
        <v>439008.38</v>
      </c>
      <c r="G155" s="109">
        <v>17385.69</v>
      </c>
      <c r="H155" s="109">
        <v>2355196.11</v>
      </c>
      <c r="I155" s="109">
        <v>98382.95000000001</v>
      </c>
      <c r="J155" s="109">
        <v>288984.13</v>
      </c>
      <c r="K155" s="109">
        <v>12245.36</v>
      </c>
      <c r="L155" s="109"/>
      <c r="M155" s="109"/>
      <c r="N155" s="109"/>
      <c r="O155" s="109"/>
      <c r="P155" s="109">
        <v>49645</v>
      </c>
      <c r="Q155" s="109"/>
      <c r="R155" s="109"/>
      <c r="S155" s="109">
        <v>3285258.86</v>
      </c>
      <c r="T155" s="114">
        <f t="shared" si="10"/>
        <v>3156225.32</v>
      </c>
      <c r="U155" s="114">
        <f t="shared" si="11"/>
        <v>129033.54000000001</v>
      </c>
      <c r="V155" s="114">
        <f t="shared" si="12"/>
        <v>0</v>
      </c>
      <c r="W155" s="114">
        <f t="shared" si="13"/>
        <v>3285258.86</v>
      </c>
      <c r="X155" s="114">
        <f t="shared" si="14"/>
        <v>0</v>
      </c>
    </row>
    <row r="156" spans="1:24" ht="15.75">
      <c r="A156" s="108" t="s">
        <v>682</v>
      </c>
      <c r="B156" s="82" t="s">
        <v>1011</v>
      </c>
      <c r="C156" s="109"/>
      <c r="D156" s="109">
        <v>208342.29</v>
      </c>
      <c r="E156" s="109">
        <v>10745.48</v>
      </c>
      <c r="F156" s="109">
        <v>816182.3999999999</v>
      </c>
      <c r="G156" s="109">
        <v>61470.29</v>
      </c>
      <c r="H156" s="109">
        <v>3810242.36</v>
      </c>
      <c r="I156" s="109">
        <v>272817.75</v>
      </c>
      <c r="J156" s="109">
        <v>373927.45</v>
      </c>
      <c r="K156" s="109">
        <v>26359.449999999997</v>
      </c>
      <c r="L156" s="109">
        <v>59742.159999999996</v>
      </c>
      <c r="M156" s="109">
        <v>5001.58</v>
      </c>
      <c r="N156" s="109"/>
      <c r="O156" s="109"/>
      <c r="P156" s="109">
        <v>103598.62</v>
      </c>
      <c r="Q156" s="109"/>
      <c r="R156" s="109"/>
      <c r="S156" s="109">
        <v>5748429.830000001</v>
      </c>
      <c r="T156" s="114">
        <f t="shared" si="10"/>
        <v>5372035.28</v>
      </c>
      <c r="U156" s="114">
        <f t="shared" si="11"/>
        <v>376394.55000000005</v>
      </c>
      <c r="V156" s="114">
        <f t="shared" si="12"/>
        <v>0</v>
      </c>
      <c r="W156" s="114">
        <f t="shared" si="13"/>
        <v>5748429.83</v>
      </c>
      <c r="X156" s="114">
        <f t="shared" si="14"/>
        <v>0</v>
      </c>
    </row>
    <row r="157" spans="1:24" ht="15.75">
      <c r="A157" s="108" t="s">
        <v>684</v>
      </c>
      <c r="B157" s="82" t="s">
        <v>1012</v>
      </c>
      <c r="C157" s="109"/>
      <c r="D157" s="109">
        <v>11005.85</v>
      </c>
      <c r="E157" s="109"/>
      <c r="F157" s="109">
        <v>194376.29</v>
      </c>
      <c r="G157" s="109"/>
      <c r="H157" s="109">
        <v>359402.07</v>
      </c>
      <c r="I157" s="109"/>
      <c r="J157" s="109">
        <v>25077.920000000002</v>
      </c>
      <c r="K157" s="109"/>
      <c r="L157" s="109"/>
      <c r="M157" s="109"/>
      <c r="N157" s="109"/>
      <c r="O157" s="109"/>
      <c r="P157" s="109">
        <v>18929.23</v>
      </c>
      <c r="Q157" s="109"/>
      <c r="R157" s="109"/>
      <c r="S157" s="109">
        <v>608791.36</v>
      </c>
      <c r="T157" s="114">
        <f t="shared" si="10"/>
        <v>608791.36</v>
      </c>
      <c r="U157" s="114">
        <f t="shared" si="11"/>
        <v>0</v>
      </c>
      <c r="V157" s="114">
        <f t="shared" si="12"/>
        <v>0</v>
      </c>
      <c r="W157" s="114">
        <f t="shared" si="13"/>
        <v>608791.36</v>
      </c>
      <c r="X157" s="114">
        <f t="shared" si="14"/>
        <v>0</v>
      </c>
    </row>
    <row r="158" spans="1:24" ht="15.75">
      <c r="A158" s="108" t="s">
        <v>686</v>
      </c>
      <c r="B158" s="82" t="s">
        <v>1013</v>
      </c>
      <c r="C158" s="109">
        <v>816025.8200000001</v>
      </c>
      <c r="D158" s="109">
        <v>3756.9</v>
      </c>
      <c r="E158" s="109"/>
      <c r="F158" s="109">
        <v>14163.690000000002</v>
      </c>
      <c r="G158" s="109">
        <v>6.43</v>
      </c>
      <c r="H158" s="109">
        <v>3763.09</v>
      </c>
      <c r="I158" s="109">
        <v>7.1000000000000005</v>
      </c>
      <c r="J158" s="109">
        <v>313.46</v>
      </c>
      <c r="K158" s="109">
        <v>-114.1</v>
      </c>
      <c r="L158" s="109"/>
      <c r="M158" s="109"/>
      <c r="N158" s="109"/>
      <c r="O158" s="109"/>
      <c r="P158" s="109">
        <v>50747</v>
      </c>
      <c r="Q158" s="109"/>
      <c r="R158" s="109"/>
      <c r="S158" s="109">
        <v>888669.3900000001</v>
      </c>
      <c r="T158" s="114">
        <f t="shared" si="10"/>
        <v>888769.9600000001</v>
      </c>
      <c r="U158" s="114">
        <f t="shared" si="11"/>
        <v>-100.57</v>
      </c>
      <c r="V158" s="114">
        <f t="shared" si="12"/>
        <v>0</v>
      </c>
      <c r="W158" s="114">
        <f t="shared" si="13"/>
        <v>888669.3900000001</v>
      </c>
      <c r="X158" s="114">
        <f t="shared" si="14"/>
        <v>0</v>
      </c>
    </row>
    <row r="159" spans="1:24" ht="15.75">
      <c r="A159" s="108" t="s">
        <v>688</v>
      </c>
      <c r="B159" s="82" t="s">
        <v>1014</v>
      </c>
      <c r="C159" s="109"/>
      <c r="D159" s="109">
        <v>67383.77</v>
      </c>
      <c r="E159" s="109">
        <v>937.27</v>
      </c>
      <c r="F159" s="109">
        <v>698141</v>
      </c>
      <c r="G159" s="109">
        <v>10038.29</v>
      </c>
      <c r="H159" s="109">
        <v>440896.07999999996</v>
      </c>
      <c r="I159" s="109">
        <v>2893.62</v>
      </c>
      <c r="J159" s="109">
        <v>60147.67</v>
      </c>
      <c r="K159" s="109">
        <v>1.66</v>
      </c>
      <c r="L159" s="109"/>
      <c r="M159" s="109"/>
      <c r="N159" s="109"/>
      <c r="O159" s="109"/>
      <c r="P159" s="109">
        <v>88175.46</v>
      </c>
      <c r="Q159" s="109"/>
      <c r="R159" s="109"/>
      <c r="S159" s="109">
        <v>1368614.82</v>
      </c>
      <c r="T159" s="114">
        <f t="shared" si="10"/>
        <v>1354743.98</v>
      </c>
      <c r="U159" s="114">
        <f t="shared" si="11"/>
        <v>13870.84</v>
      </c>
      <c r="V159" s="114">
        <f t="shared" si="12"/>
        <v>0</v>
      </c>
      <c r="W159" s="114">
        <f t="shared" si="13"/>
        <v>1368614.82</v>
      </c>
      <c r="X159" s="114">
        <f t="shared" si="14"/>
        <v>0</v>
      </c>
    </row>
    <row r="160" spans="1:24" ht="15.75">
      <c r="A160" s="108" t="s">
        <v>690</v>
      </c>
      <c r="B160" s="82" t="s">
        <v>1015</v>
      </c>
      <c r="C160" s="109"/>
      <c r="D160" s="109"/>
      <c r="E160" s="109"/>
      <c r="F160" s="109">
        <v>199353.93</v>
      </c>
      <c r="G160" s="109">
        <v>8006.84</v>
      </c>
      <c r="H160" s="109">
        <v>1182118.08</v>
      </c>
      <c r="I160" s="109">
        <v>52263.759999999995</v>
      </c>
      <c r="J160" s="109">
        <v>124567.48999999999</v>
      </c>
      <c r="K160" s="109">
        <v>5219.36</v>
      </c>
      <c r="L160" s="109"/>
      <c r="M160" s="109"/>
      <c r="N160" s="109"/>
      <c r="O160" s="109"/>
      <c r="P160" s="109">
        <v>54680.16</v>
      </c>
      <c r="Q160" s="109"/>
      <c r="R160" s="109">
        <v>26260</v>
      </c>
      <c r="S160" s="109">
        <v>1652469.62</v>
      </c>
      <c r="T160" s="114">
        <f t="shared" si="10"/>
        <v>1560719.66</v>
      </c>
      <c r="U160" s="114">
        <f t="shared" si="11"/>
        <v>65489.95999999999</v>
      </c>
      <c r="V160" s="114">
        <f t="shared" si="12"/>
        <v>26260</v>
      </c>
      <c r="W160" s="114">
        <f t="shared" si="13"/>
        <v>1652469.6199999999</v>
      </c>
      <c r="X160" s="114">
        <f t="shared" si="14"/>
        <v>0</v>
      </c>
    </row>
    <row r="161" spans="1:24" ht="15.75">
      <c r="A161" s="108" t="s">
        <v>692</v>
      </c>
      <c r="B161" s="82" t="s">
        <v>1016</v>
      </c>
      <c r="C161" s="109"/>
      <c r="D161" s="109">
        <v>37801643.769999996</v>
      </c>
      <c r="E161" s="109"/>
      <c r="F161" s="109">
        <v>1863360.49</v>
      </c>
      <c r="G161" s="109"/>
      <c r="H161" s="109">
        <v>4760394.45</v>
      </c>
      <c r="I161" s="109"/>
      <c r="J161" s="109"/>
      <c r="K161" s="109"/>
      <c r="L161" s="109"/>
      <c r="M161" s="109"/>
      <c r="N161" s="109"/>
      <c r="O161" s="109"/>
      <c r="P161" s="109">
        <v>209426.79000000004</v>
      </c>
      <c r="Q161" s="109"/>
      <c r="R161" s="109"/>
      <c r="S161" s="109">
        <v>44634825.5</v>
      </c>
      <c r="T161" s="114">
        <f t="shared" si="10"/>
        <v>44634825.5</v>
      </c>
      <c r="U161" s="114">
        <f t="shared" si="11"/>
        <v>0</v>
      </c>
      <c r="V161" s="114">
        <f t="shared" si="12"/>
        <v>0</v>
      </c>
      <c r="W161" s="114">
        <f t="shared" si="13"/>
        <v>44634825.5</v>
      </c>
      <c r="X161" s="114">
        <f t="shared" si="14"/>
        <v>0</v>
      </c>
    </row>
    <row r="162" spans="1:24" ht="15.75">
      <c r="A162" s="108" t="s">
        <v>694</v>
      </c>
      <c r="B162" s="82" t="s">
        <v>1017</v>
      </c>
      <c r="C162" s="109"/>
      <c r="D162" s="109">
        <v>137148.59999999998</v>
      </c>
      <c r="E162" s="109">
        <v>9428.560000000001</v>
      </c>
      <c r="F162" s="109">
        <v>63073.05</v>
      </c>
      <c r="G162" s="109">
        <v>1068.74</v>
      </c>
      <c r="H162" s="109">
        <v>341550.08999999997</v>
      </c>
      <c r="I162" s="109">
        <v>16533.83</v>
      </c>
      <c r="J162" s="109">
        <v>151187.51</v>
      </c>
      <c r="K162" s="109">
        <v>7211.84</v>
      </c>
      <c r="L162" s="109">
        <v>139013.03</v>
      </c>
      <c r="M162" s="109">
        <v>0</v>
      </c>
      <c r="N162" s="109"/>
      <c r="O162" s="109"/>
      <c r="P162" s="109">
        <v>78799.67000000001</v>
      </c>
      <c r="Q162" s="109"/>
      <c r="R162" s="109">
        <v>126260.97</v>
      </c>
      <c r="S162" s="109">
        <v>1071275.89</v>
      </c>
      <c r="T162" s="114">
        <f t="shared" si="10"/>
        <v>910771.9500000001</v>
      </c>
      <c r="U162" s="114">
        <f t="shared" si="11"/>
        <v>34242.97</v>
      </c>
      <c r="V162" s="114">
        <f t="shared" si="12"/>
        <v>126260.97</v>
      </c>
      <c r="W162" s="114">
        <f t="shared" si="13"/>
        <v>1071275.8900000001</v>
      </c>
      <c r="X162" s="114">
        <f t="shared" si="14"/>
        <v>0</v>
      </c>
    </row>
    <row r="163" spans="1:24" ht="15.75">
      <c r="A163" s="108" t="s">
        <v>696</v>
      </c>
      <c r="B163" s="82" t="s">
        <v>1018</v>
      </c>
      <c r="C163" s="109"/>
      <c r="D163" s="109">
        <v>554132.77</v>
      </c>
      <c r="E163" s="109">
        <v>25316.13</v>
      </c>
      <c r="F163" s="109">
        <v>2074.59</v>
      </c>
      <c r="G163" s="109"/>
      <c r="H163" s="109">
        <v>1178100.92</v>
      </c>
      <c r="I163" s="109">
        <v>107331.88</v>
      </c>
      <c r="J163" s="109">
        <v>569045.01</v>
      </c>
      <c r="K163" s="109">
        <v>44157.85</v>
      </c>
      <c r="L163" s="109"/>
      <c r="M163" s="109"/>
      <c r="N163" s="109"/>
      <c r="O163" s="109"/>
      <c r="P163" s="109"/>
      <c r="Q163" s="109"/>
      <c r="R163" s="109"/>
      <c r="S163" s="109">
        <v>2480159.15</v>
      </c>
      <c r="T163" s="114">
        <f t="shared" si="10"/>
        <v>2303353.29</v>
      </c>
      <c r="U163" s="114">
        <f t="shared" si="11"/>
        <v>176805.86000000002</v>
      </c>
      <c r="V163" s="114">
        <f t="shared" si="12"/>
        <v>0</v>
      </c>
      <c r="W163" s="114">
        <f t="shared" si="13"/>
        <v>2480159.15</v>
      </c>
      <c r="X163" s="114">
        <f t="shared" si="14"/>
        <v>0</v>
      </c>
    </row>
    <row r="164" spans="1:24" ht="15.75">
      <c r="A164" s="108" t="s">
        <v>698</v>
      </c>
      <c r="B164" s="82" t="s">
        <v>1019</v>
      </c>
      <c r="C164" s="109"/>
      <c r="D164" s="109">
        <v>67753.88</v>
      </c>
      <c r="E164" s="109">
        <v>4711.81</v>
      </c>
      <c r="F164" s="109">
        <v>95461.53</v>
      </c>
      <c r="G164" s="109">
        <v>6372.59</v>
      </c>
      <c r="H164" s="109">
        <v>1291056.02</v>
      </c>
      <c r="I164" s="109">
        <v>85174.63</v>
      </c>
      <c r="J164" s="109">
        <v>132499.56</v>
      </c>
      <c r="K164" s="109">
        <v>10303.68</v>
      </c>
      <c r="L164" s="109">
        <v>289859.11</v>
      </c>
      <c r="M164" s="109">
        <v>12116.23</v>
      </c>
      <c r="N164" s="109"/>
      <c r="O164" s="109"/>
      <c r="P164" s="109">
        <v>39550.270000000004</v>
      </c>
      <c r="Q164" s="109"/>
      <c r="R164" s="109"/>
      <c r="S164" s="109">
        <v>2034859.31</v>
      </c>
      <c r="T164" s="114">
        <f t="shared" si="10"/>
        <v>1916180.37</v>
      </c>
      <c r="U164" s="114">
        <f t="shared" si="11"/>
        <v>118678.93999999999</v>
      </c>
      <c r="V164" s="114">
        <f t="shared" si="12"/>
        <v>0</v>
      </c>
      <c r="W164" s="114">
        <f t="shared" si="13"/>
        <v>2034859.31</v>
      </c>
      <c r="X164" s="114">
        <f t="shared" si="14"/>
        <v>0</v>
      </c>
    </row>
    <row r="165" spans="1:24" ht="15.75">
      <c r="A165" s="108" t="s">
        <v>700</v>
      </c>
      <c r="B165" s="82" t="s">
        <v>1020</v>
      </c>
      <c r="C165" s="109"/>
      <c r="D165" s="109"/>
      <c r="E165" s="109"/>
      <c r="F165" s="109">
        <v>404366.25</v>
      </c>
      <c r="G165" s="109">
        <v>39394.479999999996</v>
      </c>
      <c r="H165" s="109">
        <v>869500.01</v>
      </c>
      <c r="I165" s="109">
        <v>58577.63</v>
      </c>
      <c r="J165" s="109">
        <v>215354.83000000002</v>
      </c>
      <c r="K165" s="109">
        <v>9952.019999999999</v>
      </c>
      <c r="L165" s="109">
        <v>370992.30000000005</v>
      </c>
      <c r="M165" s="109">
        <v>23909.02</v>
      </c>
      <c r="N165" s="109"/>
      <c r="O165" s="109"/>
      <c r="P165" s="109">
        <v>68447</v>
      </c>
      <c r="Q165" s="109"/>
      <c r="R165" s="109"/>
      <c r="S165" s="109">
        <v>2060493.54</v>
      </c>
      <c r="T165" s="114">
        <f t="shared" si="10"/>
        <v>1928660.3900000001</v>
      </c>
      <c r="U165" s="114">
        <f t="shared" si="11"/>
        <v>131833.15</v>
      </c>
      <c r="V165" s="114">
        <f t="shared" si="12"/>
        <v>0</v>
      </c>
      <c r="W165" s="114">
        <f t="shared" si="13"/>
        <v>2060493.54</v>
      </c>
      <c r="X165" s="114">
        <f t="shared" si="14"/>
        <v>0</v>
      </c>
    </row>
    <row r="166" spans="1:24" ht="15.75">
      <c r="A166" s="108" t="s">
        <v>702</v>
      </c>
      <c r="B166" s="82" t="s">
        <v>1021</v>
      </c>
      <c r="C166" s="109"/>
      <c r="D166" s="109"/>
      <c r="E166" s="109"/>
      <c r="F166" s="109"/>
      <c r="G166" s="109"/>
      <c r="H166" s="109">
        <v>2151169.48</v>
      </c>
      <c r="I166" s="109">
        <v>175428.22</v>
      </c>
      <c r="J166" s="109"/>
      <c r="K166" s="109"/>
      <c r="L166" s="109"/>
      <c r="M166" s="109"/>
      <c r="N166" s="109"/>
      <c r="O166" s="109"/>
      <c r="P166" s="109">
        <v>54000.490000000005</v>
      </c>
      <c r="Q166" s="109"/>
      <c r="R166" s="109"/>
      <c r="S166" s="109">
        <v>2380598.1900000004</v>
      </c>
      <c r="T166" s="114">
        <f t="shared" si="10"/>
        <v>2205169.97</v>
      </c>
      <c r="U166" s="114">
        <f t="shared" si="11"/>
        <v>175428.22</v>
      </c>
      <c r="V166" s="114">
        <f t="shared" si="12"/>
        <v>0</v>
      </c>
      <c r="W166" s="114">
        <f t="shared" si="13"/>
        <v>2380598.1900000004</v>
      </c>
      <c r="X166" s="114">
        <f t="shared" si="14"/>
        <v>0</v>
      </c>
    </row>
    <row r="167" spans="1:24" ht="15.75">
      <c r="A167" s="108" t="s">
        <v>704</v>
      </c>
      <c r="B167" s="82" t="s">
        <v>1022</v>
      </c>
      <c r="C167" s="109"/>
      <c r="D167" s="109"/>
      <c r="E167" s="109"/>
      <c r="F167" s="109"/>
      <c r="G167" s="109"/>
      <c r="H167" s="109">
        <v>319366.28</v>
      </c>
      <c r="I167" s="109">
        <v>9112.15</v>
      </c>
      <c r="J167" s="109"/>
      <c r="K167" s="109"/>
      <c r="L167" s="109"/>
      <c r="M167" s="109"/>
      <c r="N167" s="109"/>
      <c r="O167" s="109"/>
      <c r="P167" s="109">
        <v>8091</v>
      </c>
      <c r="Q167" s="109"/>
      <c r="R167" s="109"/>
      <c r="S167" s="109">
        <v>336569.43000000005</v>
      </c>
      <c r="T167" s="114">
        <f t="shared" si="10"/>
        <v>327457.28</v>
      </c>
      <c r="U167" s="114">
        <f t="shared" si="11"/>
        <v>9112.15</v>
      </c>
      <c r="V167" s="114">
        <f t="shared" si="12"/>
        <v>0</v>
      </c>
      <c r="W167" s="114">
        <f t="shared" si="13"/>
        <v>336569.43000000005</v>
      </c>
      <c r="X167" s="114">
        <f t="shared" si="14"/>
        <v>0</v>
      </c>
    </row>
    <row r="168" spans="1:24" ht="15.75">
      <c r="A168" s="108" t="s">
        <v>706</v>
      </c>
      <c r="B168" s="82" t="s">
        <v>1023</v>
      </c>
      <c r="C168" s="109"/>
      <c r="D168" s="109">
        <v>68207.79999999999</v>
      </c>
      <c r="E168" s="109">
        <v>0</v>
      </c>
      <c r="F168" s="109">
        <v>230522.77000000002</v>
      </c>
      <c r="G168" s="109">
        <v>3868.68</v>
      </c>
      <c r="H168" s="109">
        <v>453650.83999999997</v>
      </c>
      <c r="I168" s="109">
        <v>10394.82</v>
      </c>
      <c r="J168" s="109">
        <v>167607.52000000002</v>
      </c>
      <c r="K168" s="109">
        <v>3800.6000000000004</v>
      </c>
      <c r="L168" s="109">
        <v>68020.36</v>
      </c>
      <c r="M168" s="109"/>
      <c r="N168" s="109"/>
      <c r="O168" s="109"/>
      <c r="P168" s="109">
        <v>24337</v>
      </c>
      <c r="Q168" s="109"/>
      <c r="R168" s="109"/>
      <c r="S168" s="109">
        <v>1030410.3899999999</v>
      </c>
      <c r="T168" s="114">
        <f t="shared" si="10"/>
        <v>1012346.2899999999</v>
      </c>
      <c r="U168" s="114">
        <f t="shared" si="11"/>
        <v>18064.1</v>
      </c>
      <c r="V168" s="114">
        <f t="shared" si="12"/>
        <v>0</v>
      </c>
      <c r="W168" s="114">
        <f t="shared" si="13"/>
        <v>1030410.3899999999</v>
      </c>
      <c r="X168" s="114">
        <f t="shared" si="14"/>
        <v>0</v>
      </c>
    </row>
    <row r="169" spans="1:24" ht="15.75">
      <c r="A169" s="108" t="s">
        <v>708</v>
      </c>
      <c r="B169" s="82" t="s">
        <v>1024</v>
      </c>
      <c r="C169" s="109"/>
      <c r="D169" s="109">
        <v>905057.1900000001</v>
      </c>
      <c r="E169" s="109">
        <v>66761.19</v>
      </c>
      <c r="F169" s="109">
        <v>711952.79</v>
      </c>
      <c r="G169" s="109">
        <v>48487.04</v>
      </c>
      <c r="H169" s="109">
        <v>2462577.46</v>
      </c>
      <c r="I169" s="109">
        <v>165011.23</v>
      </c>
      <c r="J169" s="109">
        <v>270308.49</v>
      </c>
      <c r="K169" s="109">
        <v>18653.68</v>
      </c>
      <c r="L169" s="109">
        <v>31341.17</v>
      </c>
      <c r="M169" s="109"/>
      <c r="N169" s="109"/>
      <c r="O169" s="109"/>
      <c r="P169" s="109"/>
      <c r="Q169" s="109"/>
      <c r="R169" s="109"/>
      <c r="S169" s="109">
        <v>4680150.24</v>
      </c>
      <c r="T169" s="114">
        <f t="shared" si="10"/>
        <v>4381237.1</v>
      </c>
      <c r="U169" s="114">
        <f t="shared" si="11"/>
        <v>298913.14</v>
      </c>
      <c r="V169" s="114">
        <f t="shared" si="12"/>
        <v>0</v>
      </c>
      <c r="W169" s="114">
        <f t="shared" si="13"/>
        <v>4680150.239999999</v>
      </c>
      <c r="X169" s="114">
        <f t="shared" si="14"/>
        <v>0</v>
      </c>
    </row>
    <row r="170" spans="1:24" ht="15.75">
      <c r="A170" s="108" t="s">
        <v>710</v>
      </c>
      <c r="B170" s="82" t="s">
        <v>1025</v>
      </c>
      <c r="C170" s="109"/>
      <c r="D170" s="109">
        <v>12066.14</v>
      </c>
      <c r="E170" s="109"/>
      <c r="F170" s="109">
        <v>48825.92</v>
      </c>
      <c r="G170" s="109">
        <v>6836.9</v>
      </c>
      <c r="H170" s="109">
        <v>2845264.54</v>
      </c>
      <c r="I170" s="109">
        <v>191494.11</v>
      </c>
      <c r="J170" s="109">
        <v>163809.56</v>
      </c>
      <c r="K170" s="109">
        <v>11293.15</v>
      </c>
      <c r="L170" s="109">
        <v>5000</v>
      </c>
      <c r="M170" s="109"/>
      <c r="N170" s="109"/>
      <c r="O170" s="109">
        <v>59677.8</v>
      </c>
      <c r="P170" s="109">
        <v>74831</v>
      </c>
      <c r="Q170" s="109"/>
      <c r="R170" s="109"/>
      <c r="S170" s="109">
        <v>3419099.1199999996</v>
      </c>
      <c r="T170" s="114">
        <f t="shared" si="10"/>
        <v>3209474.96</v>
      </c>
      <c r="U170" s="114">
        <f t="shared" si="11"/>
        <v>209624.15999999997</v>
      </c>
      <c r="V170" s="114">
        <f t="shared" si="12"/>
        <v>0</v>
      </c>
      <c r="W170" s="114">
        <f t="shared" si="13"/>
        <v>3419099.12</v>
      </c>
      <c r="X170" s="114">
        <f t="shared" si="14"/>
        <v>0</v>
      </c>
    </row>
    <row r="171" spans="1:24" ht="15.75">
      <c r="A171" s="108" t="s">
        <v>712</v>
      </c>
      <c r="B171" s="82" t="s">
        <v>1026</v>
      </c>
      <c r="C171" s="109">
        <v>67957.08</v>
      </c>
      <c r="D171" s="109">
        <v>38902.479999999996</v>
      </c>
      <c r="E171" s="109">
        <v>1057.02</v>
      </c>
      <c r="F171" s="109">
        <v>35171.14</v>
      </c>
      <c r="G171" s="109">
        <v>7319.639999999999</v>
      </c>
      <c r="H171" s="109">
        <v>11996.76</v>
      </c>
      <c r="I171" s="109">
        <v>20791.899999999998</v>
      </c>
      <c r="J171" s="109">
        <v>230318.59</v>
      </c>
      <c r="K171" s="109">
        <v>8352.95</v>
      </c>
      <c r="L171" s="109">
        <v>834115.53</v>
      </c>
      <c r="M171" s="109">
        <v>34672.79</v>
      </c>
      <c r="N171" s="109"/>
      <c r="O171" s="109"/>
      <c r="P171" s="109">
        <v>64354.21</v>
      </c>
      <c r="Q171" s="109"/>
      <c r="R171" s="109"/>
      <c r="S171" s="109">
        <v>1355010.09</v>
      </c>
      <c r="T171" s="114">
        <f t="shared" si="10"/>
        <v>1282815.79</v>
      </c>
      <c r="U171" s="114">
        <f t="shared" si="11"/>
        <v>72194.29999999999</v>
      </c>
      <c r="V171" s="114">
        <f t="shared" si="12"/>
        <v>0</v>
      </c>
      <c r="W171" s="114">
        <f t="shared" si="13"/>
        <v>1355010.09</v>
      </c>
      <c r="X171" s="114">
        <f t="shared" si="14"/>
        <v>0</v>
      </c>
    </row>
    <row r="172" spans="1:24" ht="15.75">
      <c r="A172" s="108" t="s">
        <v>714</v>
      </c>
      <c r="B172" s="82" t="s">
        <v>1027</v>
      </c>
      <c r="C172" s="109"/>
      <c r="D172" s="109">
        <v>9325.779999999999</v>
      </c>
      <c r="E172" s="109"/>
      <c r="F172" s="109">
        <v>142437.97999999998</v>
      </c>
      <c r="G172" s="109">
        <v>10424.89</v>
      </c>
      <c r="H172" s="109">
        <v>1942251.6099999999</v>
      </c>
      <c r="I172" s="109">
        <v>134496.86000000002</v>
      </c>
      <c r="J172" s="109">
        <v>163958.61</v>
      </c>
      <c r="K172" s="109">
        <v>12842.949999999999</v>
      </c>
      <c r="L172" s="109">
        <v>539.87</v>
      </c>
      <c r="M172" s="109"/>
      <c r="N172" s="109"/>
      <c r="O172" s="109"/>
      <c r="P172" s="109">
        <v>137465.87</v>
      </c>
      <c r="Q172" s="109"/>
      <c r="R172" s="109"/>
      <c r="S172" s="109">
        <v>2553744.42</v>
      </c>
      <c r="T172" s="114">
        <f t="shared" si="10"/>
        <v>2395979.72</v>
      </c>
      <c r="U172" s="114">
        <f t="shared" si="11"/>
        <v>157764.7</v>
      </c>
      <c r="V172" s="114">
        <f t="shared" si="12"/>
        <v>0</v>
      </c>
      <c r="W172" s="114">
        <f t="shared" si="13"/>
        <v>2553744.4200000004</v>
      </c>
      <c r="X172" s="114">
        <f t="shared" si="14"/>
        <v>0</v>
      </c>
    </row>
    <row r="173" spans="1:24" ht="15.75">
      <c r="A173" s="108" t="s">
        <v>716</v>
      </c>
      <c r="B173" s="82" t="s">
        <v>1028</v>
      </c>
      <c r="C173" s="109"/>
      <c r="D173" s="109">
        <v>168928.94</v>
      </c>
      <c r="E173" s="109">
        <v>7887.58</v>
      </c>
      <c r="F173" s="109"/>
      <c r="G173" s="109"/>
      <c r="H173" s="109">
        <v>1210688.42</v>
      </c>
      <c r="I173" s="109">
        <v>53842.46</v>
      </c>
      <c r="J173" s="109"/>
      <c r="K173" s="109"/>
      <c r="L173" s="109"/>
      <c r="M173" s="109"/>
      <c r="N173" s="109"/>
      <c r="O173" s="109"/>
      <c r="P173" s="109">
        <v>27002.36</v>
      </c>
      <c r="Q173" s="109"/>
      <c r="R173" s="109"/>
      <c r="S173" s="109">
        <v>1468349.76</v>
      </c>
      <c r="T173" s="114">
        <f t="shared" si="10"/>
        <v>1406619.72</v>
      </c>
      <c r="U173" s="114">
        <f t="shared" si="11"/>
        <v>61730.04</v>
      </c>
      <c r="V173" s="114">
        <f t="shared" si="12"/>
        <v>0</v>
      </c>
      <c r="W173" s="114">
        <f t="shared" si="13"/>
        <v>1468349.76</v>
      </c>
      <c r="X173" s="114">
        <f t="shared" si="14"/>
        <v>0</v>
      </c>
    </row>
    <row r="174" spans="1:24" ht="15.75">
      <c r="A174" s="108" t="s">
        <v>718</v>
      </c>
      <c r="B174" s="82" t="s">
        <v>1029</v>
      </c>
      <c r="C174" s="109">
        <v>63534.75</v>
      </c>
      <c r="D174" s="109">
        <v>353287.66</v>
      </c>
      <c r="E174" s="109">
        <v>50285.17</v>
      </c>
      <c r="F174" s="109">
        <v>946309.51</v>
      </c>
      <c r="G174" s="109">
        <v>143508.31</v>
      </c>
      <c r="H174" s="109">
        <v>5067043.600000001</v>
      </c>
      <c r="I174" s="109">
        <v>683351.77</v>
      </c>
      <c r="J174" s="109">
        <v>330846.86</v>
      </c>
      <c r="K174" s="109">
        <v>40105.04</v>
      </c>
      <c r="L174" s="109">
        <v>68638.75</v>
      </c>
      <c r="M174" s="109">
        <v>11716.349999999999</v>
      </c>
      <c r="N174" s="109"/>
      <c r="O174" s="109"/>
      <c r="P174" s="109">
        <v>154075</v>
      </c>
      <c r="Q174" s="109"/>
      <c r="R174" s="109">
        <v>634254.71</v>
      </c>
      <c r="S174" s="109">
        <v>8546957.48</v>
      </c>
      <c r="T174" s="114">
        <f t="shared" si="10"/>
        <v>6983736.130000001</v>
      </c>
      <c r="U174" s="114">
        <f t="shared" si="11"/>
        <v>928966.64</v>
      </c>
      <c r="V174" s="114">
        <f t="shared" si="12"/>
        <v>634254.71</v>
      </c>
      <c r="W174" s="114">
        <f t="shared" si="13"/>
        <v>8546957.48</v>
      </c>
      <c r="X174" s="114">
        <f t="shared" si="14"/>
        <v>0</v>
      </c>
    </row>
    <row r="175" spans="1:24" ht="15.75">
      <c r="A175" s="108" t="s">
        <v>720</v>
      </c>
      <c r="B175" s="82" t="s">
        <v>1030</v>
      </c>
      <c r="C175" s="109"/>
      <c r="D175" s="109"/>
      <c r="E175" s="109"/>
      <c r="F175" s="109">
        <v>706386.64</v>
      </c>
      <c r="G175" s="109"/>
      <c r="H175" s="109">
        <v>454088.97</v>
      </c>
      <c r="I175" s="109"/>
      <c r="J175" s="109"/>
      <c r="K175" s="109"/>
      <c r="L175" s="109"/>
      <c r="M175" s="109"/>
      <c r="N175" s="109"/>
      <c r="O175" s="109"/>
      <c r="P175" s="109">
        <v>12338</v>
      </c>
      <c r="Q175" s="109"/>
      <c r="R175" s="109"/>
      <c r="S175" s="109">
        <v>1172813.6099999999</v>
      </c>
      <c r="T175" s="114">
        <f t="shared" si="10"/>
        <v>1172813.6099999999</v>
      </c>
      <c r="U175" s="114">
        <f t="shared" si="11"/>
        <v>0</v>
      </c>
      <c r="V175" s="114">
        <f t="shared" si="12"/>
        <v>0</v>
      </c>
      <c r="W175" s="114">
        <f t="shared" si="13"/>
        <v>1172813.6099999999</v>
      </c>
      <c r="X175" s="114">
        <f t="shared" si="14"/>
        <v>0</v>
      </c>
    </row>
    <row r="176" spans="1:24" ht="15.75">
      <c r="A176" s="108" t="s">
        <v>722</v>
      </c>
      <c r="B176" s="82" t="s">
        <v>1031</v>
      </c>
      <c r="C176" s="109"/>
      <c r="D176" s="109">
        <v>0</v>
      </c>
      <c r="E176" s="109">
        <v>0</v>
      </c>
      <c r="F176" s="109">
        <v>1027881.3999999999</v>
      </c>
      <c r="G176" s="109">
        <v>84553.48</v>
      </c>
      <c r="H176" s="109">
        <v>1912212.56</v>
      </c>
      <c r="I176" s="109">
        <v>160655.24</v>
      </c>
      <c r="J176" s="109">
        <v>864139.15</v>
      </c>
      <c r="K176" s="109">
        <v>46028.12</v>
      </c>
      <c r="L176" s="109">
        <v>211368.63</v>
      </c>
      <c r="M176" s="109">
        <v>12256.510000000002</v>
      </c>
      <c r="N176" s="109">
        <v>0</v>
      </c>
      <c r="O176" s="109"/>
      <c r="P176" s="109">
        <v>132589</v>
      </c>
      <c r="Q176" s="109">
        <v>150000</v>
      </c>
      <c r="R176" s="109"/>
      <c r="S176" s="109">
        <v>4601684.09</v>
      </c>
      <c r="T176" s="114">
        <f t="shared" si="10"/>
        <v>4298190.74</v>
      </c>
      <c r="U176" s="114">
        <f t="shared" si="11"/>
        <v>303493.35</v>
      </c>
      <c r="V176" s="114">
        <f t="shared" si="12"/>
        <v>0</v>
      </c>
      <c r="W176" s="114">
        <f t="shared" si="13"/>
        <v>4601684.09</v>
      </c>
      <c r="X176" s="114">
        <f t="shared" si="14"/>
        <v>0</v>
      </c>
    </row>
    <row r="177" spans="1:24" ht="15.75">
      <c r="A177" s="108" t="s">
        <v>724</v>
      </c>
      <c r="B177" s="82" t="s">
        <v>1032</v>
      </c>
      <c r="C177" s="109"/>
      <c r="D177" s="109">
        <v>124298.98000000001</v>
      </c>
      <c r="E177" s="109">
        <v>13121.800000000001</v>
      </c>
      <c r="F177" s="109">
        <v>599376.37</v>
      </c>
      <c r="G177" s="109">
        <v>85912.26000000001</v>
      </c>
      <c r="H177" s="109">
        <v>297722.12</v>
      </c>
      <c r="I177" s="109">
        <v>12895.27</v>
      </c>
      <c r="J177" s="109"/>
      <c r="K177" s="109"/>
      <c r="L177" s="109"/>
      <c r="M177" s="109"/>
      <c r="N177" s="109"/>
      <c r="O177" s="109"/>
      <c r="P177" s="109">
        <v>68643.55</v>
      </c>
      <c r="Q177" s="109"/>
      <c r="R177" s="109"/>
      <c r="S177" s="109">
        <v>1201970.35</v>
      </c>
      <c r="T177" s="114">
        <f t="shared" si="10"/>
        <v>1090041.02</v>
      </c>
      <c r="U177" s="114">
        <f t="shared" si="11"/>
        <v>111929.33000000002</v>
      </c>
      <c r="V177" s="114">
        <f t="shared" si="12"/>
        <v>0</v>
      </c>
      <c r="W177" s="114">
        <f t="shared" si="13"/>
        <v>1201970.35</v>
      </c>
      <c r="X177" s="114">
        <f t="shared" si="14"/>
        <v>0</v>
      </c>
    </row>
    <row r="178" spans="1:24" ht="15.75">
      <c r="A178" s="108" t="s">
        <v>726</v>
      </c>
      <c r="B178" s="82" t="s">
        <v>1033</v>
      </c>
      <c r="C178" s="109"/>
      <c r="D178" s="109"/>
      <c r="E178" s="109"/>
      <c r="F178" s="109">
        <v>1184.03</v>
      </c>
      <c r="G178" s="109"/>
      <c r="H178" s="109">
        <v>1947051.9300000002</v>
      </c>
      <c r="I178" s="109">
        <v>55800.340000000004</v>
      </c>
      <c r="J178" s="109">
        <v>146.4</v>
      </c>
      <c r="K178" s="109"/>
      <c r="L178" s="109"/>
      <c r="M178" s="109"/>
      <c r="N178" s="109"/>
      <c r="O178" s="109"/>
      <c r="P178" s="109">
        <v>40101.9</v>
      </c>
      <c r="Q178" s="109"/>
      <c r="R178" s="109"/>
      <c r="S178" s="109">
        <v>2044284.6</v>
      </c>
      <c r="T178" s="114">
        <f t="shared" si="10"/>
        <v>1988484.26</v>
      </c>
      <c r="U178" s="114">
        <f t="shared" si="11"/>
        <v>55800.340000000004</v>
      </c>
      <c r="V178" s="114">
        <f t="shared" si="12"/>
        <v>0</v>
      </c>
      <c r="W178" s="114">
        <f t="shared" si="13"/>
        <v>2044284.6</v>
      </c>
      <c r="X178" s="114">
        <f t="shared" si="14"/>
        <v>0</v>
      </c>
    </row>
    <row r="179" spans="1:24" ht="15.75">
      <c r="A179" s="108" t="s">
        <v>728</v>
      </c>
      <c r="B179" s="82" t="s">
        <v>1034</v>
      </c>
      <c r="C179" s="109"/>
      <c r="D179" s="109"/>
      <c r="E179" s="109"/>
      <c r="F179" s="109">
        <v>318.49</v>
      </c>
      <c r="G179" s="109">
        <v>6.62</v>
      </c>
      <c r="H179" s="109">
        <v>533177.71</v>
      </c>
      <c r="I179" s="109">
        <v>17379.11</v>
      </c>
      <c r="J179" s="109"/>
      <c r="K179" s="109"/>
      <c r="L179" s="109">
        <v>87.11</v>
      </c>
      <c r="M179" s="109">
        <v>4.39</v>
      </c>
      <c r="N179" s="109"/>
      <c r="O179" s="109"/>
      <c r="P179" s="109">
        <v>18890</v>
      </c>
      <c r="Q179" s="109"/>
      <c r="R179" s="109"/>
      <c r="S179" s="109">
        <v>569863.4299999999</v>
      </c>
      <c r="T179" s="114">
        <f t="shared" si="10"/>
        <v>552473.3099999999</v>
      </c>
      <c r="U179" s="114">
        <f t="shared" si="11"/>
        <v>17390.12</v>
      </c>
      <c r="V179" s="114">
        <f t="shared" si="12"/>
        <v>0</v>
      </c>
      <c r="W179" s="114">
        <f t="shared" si="13"/>
        <v>569863.4299999999</v>
      </c>
      <c r="X179" s="114">
        <f t="shared" si="14"/>
        <v>0</v>
      </c>
    </row>
    <row r="180" spans="1:24" ht="15.75">
      <c r="A180" s="108" t="s">
        <v>730</v>
      </c>
      <c r="B180" s="82" t="s">
        <v>1035</v>
      </c>
      <c r="C180" s="109"/>
      <c r="D180" s="109">
        <v>143652.81</v>
      </c>
      <c r="E180" s="109"/>
      <c r="F180" s="109">
        <v>486257.79</v>
      </c>
      <c r="G180" s="109">
        <v>16610.260000000002</v>
      </c>
      <c r="H180" s="109">
        <v>2742826.86</v>
      </c>
      <c r="I180" s="109">
        <v>62605.37</v>
      </c>
      <c r="J180" s="109">
        <v>1102861.96</v>
      </c>
      <c r="K180" s="109">
        <v>22035.510000000002</v>
      </c>
      <c r="L180" s="109">
        <v>171849.17999999996</v>
      </c>
      <c r="M180" s="109"/>
      <c r="N180" s="109">
        <v>-4034.58</v>
      </c>
      <c r="O180" s="109"/>
      <c r="P180" s="109">
        <v>275414</v>
      </c>
      <c r="Q180" s="109">
        <v>31166</v>
      </c>
      <c r="R180" s="109"/>
      <c r="S180" s="109">
        <v>5051245.159999999</v>
      </c>
      <c r="T180" s="114">
        <f t="shared" si="10"/>
        <v>4949994.02</v>
      </c>
      <c r="U180" s="114">
        <f t="shared" si="11"/>
        <v>101251.14000000001</v>
      </c>
      <c r="V180" s="114">
        <f t="shared" si="12"/>
        <v>0</v>
      </c>
      <c r="W180" s="114">
        <f t="shared" si="13"/>
        <v>5051245.159999999</v>
      </c>
      <c r="X180" s="114">
        <f t="shared" si="14"/>
        <v>0</v>
      </c>
    </row>
    <row r="181" spans="1:24" ht="15.75">
      <c r="A181" s="108" t="s">
        <v>732</v>
      </c>
      <c r="B181" s="82" t="s">
        <v>1036</v>
      </c>
      <c r="C181" s="109"/>
      <c r="D181" s="109">
        <v>272013.07</v>
      </c>
      <c r="E181" s="109"/>
      <c r="F181" s="109">
        <v>174685.89</v>
      </c>
      <c r="G181" s="109">
        <v>-0.009999999999999998</v>
      </c>
      <c r="H181" s="109">
        <v>135837.8</v>
      </c>
      <c r="I181" s="109"/>
      <c r="J181" s="109">
        <v>211627.18</v>
      </c>
      <c r="K181" s="109"/>
      <c r="L181" s="109"/>
      <c r="M181" s="109"/>
      <c r="N181" s="109"/>
      <c r="O181" s="109"/>
      <c r="P181" s="109">
        <v>34287.55</v>
      </c>
      <c r="Q181" s="109"/>
      <c r="R181" s="109">
        <v>0</v>
      </c>
      <c r="S181" s="109">
        <v>828451.48</v>
      </c>
      <c r="T181" s="114">
        <f t="shared" si="10"/>
        <v>828451.49</v>
      </c>
      <c r="U181" s="114">
        <f t="shared" si="11"/>
        <v>-0.009999999999999998</v>
      </c>
      <c r="V181" s="114">
        <f t="shared" si="12"/>
        <v>0</v>
      </c>
      <c r="W181" s="114">
        <f t="shared" si="13"/>
        <v>828451.48</v>
      </c>
      <c r="X181" s="114">
        <f t="shared" si="14"/>
        <v>0</v>
      </c>
    </row>
    <row r="182" spans="1:24" ht="15.75">
      <c r="A182" s="110" t="s">
        <v>362</v>
      </c>
      <c r="B182" s="110"/>
      <c r="C182" s="111">
        <f aca="true" t="shared" si="15" ref="C182:R182">SUM(C2:C181)</f>
        <v>3113849.84</v>
      </c>
      <c r="D182" s="111">
        <f t="shared" si="15"/>
        <v>146811169.0399999</v>
      </c>
      <c r="E182" s="111">
        <f t="shared" si="15"/>
        <v>9905456.610000007</v>
      </c>
      <c r="F182" s="111">
        <f t="shared" si="15"/>
        <v>114126859.21</v>
      </c>
      <c r="G182" s="111">
        <f t="shared" si="15"/>
        <v>7272733.31</v>
      </c>
      <c r="H182" s="111">
        <f t="shared" si="15"/>
        <v>810462650.1000003</v>
      </c>
      <c r="I182" s="111">
        <f t="shared" si="15"/>
        <v>65043544.33</v>
      </c>
      <c r="J182" s="111">
        <f t="shared" si="15"/>
        <v>68892577.88000003</v>
      </c>
      <c r="K182" s="111">
        <f t="shared" si="15"/>
        <v>4295992.33</v>
      </c>
      <c r="L182" s="111">
        <f t="shared" si="15"/>
        <v>32275094.030000016</v>
      </c>
      <c r="M182" s="111">
        <f t="shared" si="15"/>
        <v>976649.5</v>
      </c>
      <c r="N182" s="111">
        <f t="shared" si="15"/>
        <v>66517.81</v>
      </c>
      <c r="O182" s="111">
        <f t="shared" si="15"/>
        <v>2137341.3</v>
      </c>
      <c r="P182" s="111">
        <f t="shared" si="15"/>
        <v>26898800.45000001</v>
      </c>
      <c r="Q182" s="111">
        <f t="shared" si="15"/>
        <v>1071158.19</v>
      </c>
      <c r="R182" s="111">
        <f t="shared" si="15"/>
        <v>5596630.169999999</v>
      </c>
      <c r="S182" s="111">
        <f>SUM(S2:S181)</f>
        <v>1298947024.1</v>
      </c>
      <c r="T182" s="111">
        <f>SUM(T2:T181)</f>
        <v>1205856017.8500004</v>
      </c>
      <c r="U182" s="111">
        <f>SUM(U2:U181)</f>
        <v>87494376.08000003</v>
      </c>
      <c r="V182" s="111">
        <f>SUM(V2:V181)</f>
        <v>5596630.169999999</v>
      </c>
      <c r="W182" s="111">
        <f>SUM(W2:W181)</f>
        <v>1298947024.1</v>
      </c>
      <c r="X182" s="111">
        <f>SUM(X2:X181)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82"/>
  <sheetViews>
    <sheetView zoomScalePageLayoutView="0" workbookViewId="0" topLeftCell="A1">
      <pane xSplit="2" ySplit="1" topLeftCell="T6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70" sqref="X70"/>
    </sheetView>
  </sheetViews>
  <sheetFormatPr defaultColWidth="9.140625" defaultRowHeight="12.75"/>
  <cols>
    <col min="1" max="1" width="14.421875" style="0" bestFit="1" customWidth="1"/>
    <col min="2" max="2" width="26.28125" style="0" bestFit="1" customWidth="1"/>
    <col min="3" max="3" width="14.28125" style="0" bestFit="1" customWidth="1"/>
    <col min="4" max="4" width="18.8515625" style="0" bestFit="1" customWidth="1"/>
    <col min="5" max="5" width="17.57421875" style="0" bestFit="1" customWidth="1"/>
    <col min="6" max="6" width="18.8515625" style="0" bestFit="1" customWidth="1"/>
    <col min="7" max="7" width="16.140625" style="0" bestFit="1" customWidth="1"/>
    <col min="8" max="8" width="18.8515625" style="0" bestFit="1" customWidth="1"/>
    <col min="9" max="10" width="17.57421875" style="0" bestFit="1" customWidth="1"/>
    <col min="11" max="11" width="16.140625" style="0" bestFit="1" customWidth="1"/>
    <col min="12" max="12" width="17.57421875" style="0" bestFit="1" customWidth="1"/>
    <col min="13" max="13" width="16.140625" style="0" bestFit="1" customWidth="1"/>
    <col min="14" max="14" width="14.28125" style="0" bestFit="1" customWidth="1"/>
    <col min="15" max="15" width="16.140625" style="0" bestFit="1" customWidth="1"/>
    <col min="16" max="16" width="17.57421875" style="0" bestFit="1" customWidth="1"/>
    <col min="17" max="18" width="14.28125" style="0" bestFit="1" customWidth="1"/>
    <col min="19" max="19" width="20.7109375" style="0" bestFit="1" customWidth="1"/>
    <col min="20" max="21" width="20.7109375" style="0" customWidth="1"/>
    <col min="22" max="22" width="20.7109375" style="0" bestFit="1" customWidth="1"/>
    <col min="23" max="23" width="17.57421875" style="0" bestFit="1" customWidth="1"/>
    <col min="24" max="24" width="14.28125" style="0" bestFit="1" customWidth="1"/>
    <col min="25" max="25" width="20.7109375" style="0" bestFit="1" customWidth="1"/>
    <col min="26" max="26" width="15.00390625" style="0" bestFit="1" customWidth="1"/>
  </cols>
  <sheetData>
    <row r="1" spans="1:25" ht="47.25">
      <c r="A1" s="107" t="s">
        <v>372</v>
      </c>
      <c r="B1" s="107" t="s">
        <v>373</v>
      </c>
      <c r="C1" s="107" t="s">
        <v>841</v>
      </c>
      <c r="D1" s="107" t="s">
        <v>842</v>
      </c>
      <c r="E1" s="107" t="s">
        <v>843</v>
      </c>
      <c r="F1" s="107" t="s">
        <v>844</v>
      </c>
      <c r="G1" s="107" t="s">
        <v>845</v>
      </c>
      <c r="H1" s="107" t="s">
        <v>846</v>
      </c>
      <c r="I1" s="107" t="s">
        <v>847</v>
      </c>
      <c r="J1" s="107" t="s">
        <v>848</v>
      </c>
      <c r="K1" s="107" t="s">
        <v>849</v>
      </c>
      <c r="L1" s="107" t="s">
        <v>850</v>
      </c>
      <c r="M1" s="107" t="s">
        <v>851</v>
      </c>
      <c r="N1" s="107" t="s">
        <v>852</v>
      </c>
      <c r="O1" s="107" t="s">
        <v>853</v>
      </c>
      <c r="P1" s="107" t="s">
        <v>854</v>
      </c>
      <c r="Q1" s="107" t="s">
        <v>855</v>
      </c>
      <c r="R1" s="107" t="s">
        <v>856</v>
      </c>
      <c r="S1" s="107" t="s">
        <v>362</v>
      </c>
      <c r="T1" s="116" t="s">
        <v>1050</v>
      </c>
      <c r="U1" s="113" t="s">
        <v>1051</v>
      </c>
      <c r="V1" s="113" t="s">
        <v>1037</v>
      </c>
      <c r="W1" s="113" t="s">
        <v>1038</v>
      </c>
      <c r="X1" s="112" t="s">
        <v>1039</v>
      </c>
      <c r="Y1" s="112" t="s">
        <v>366</v>
      </c>
    </row>
    <row r="2" spans="1:26" ht="15.75">
      <c r="A2" s="108" t="s">
        <v>2</v>
      </c>
      <c r="B2" s="82" t="s">
        <v>857</v>
      </c>
      <c r="C2" s="6"/>
      <c r="D2" s="6">
        <v>62870.97</v>
      </c>
      <c r="E2" s="6">
        <v>2822.4700000000007</v>
      </c>
      <c r="F2" s="6">
        <v>339450.01999999984</v>
      </c>
      <c r="G2" s="6">
        <v>27580.419999999995</v>
      </c>
      <c r="H2" s="6">
        <v>1992542.7500000005</v>
      </c>
      <c r="I2" s="6">
        <v>115722.52</v>
      </c>
      <c r="J2" s="6">
        <v>456325.51999999996</v>
      </c>
      <c r="K2" s="6">
        <v>19010.950000000004</v>
      </c>
      <c r="L2" s="6">
        <v>287366.00999999995</v>
      </c>
      <c r="M2" s="6"/>
      <c r="N2" s="6">
        <v>23116.000000000004</v>
      </c>
      <c r="O2" s="6"/>
      <c r="P2" s="6">
        <v>83391</v>
      </c>
      <c r="Q2" s="6"/>
      <c r="R2" s="6"/>
      <c r="S2" s="6">
        <f>SUM(C2:R2)</f>
        <v>3410198.6300000004</v>
      </c>
      <c r="T2" s="6"/>
      <c r="U2" s="6">
        <f>SUM(S2:T2)</f>
        <v>3410198.6300000004</v>
      </c>
      <c r="V2" s="114">
        <f>+C2+D2+F2+H2+J2+L2+O2+P2+Q2+N2</f>
        <v>3245062.27</v>
      </c>
      <c r="W2" s="114">
        <f>+E2+G2+I2+K2+M2</f>
        <v>165136.36000000002</v>
      </c>
      <c r="X2" s="114">
        <f>+R2</f>
        <v>0</v>
      </c>
      <c r="Y2" s="114">
        <f>SUM(V2:X2)</f>
        <v>3410198.63</v>
      </c>
      <c r="Z2" s="114">
        <f>+Y2-U2</f>
        <v>0</v>
      </c>
    </row>
    <row r="3" spans="1:26" ht="15.75">
      <c r="A3" s="108" t="s">
        <v>4</v>
      </c>
      <c r="B3" s="82" t="s">
        <v>858</v>
      </c>
      <c r="C3" s="6"/>
      <c r="D3" s="6"/>
      <c r="E3" s="6"/>
      <c r="F3" s="6">
        <v>181161.54</v>
      </c>
      <c r="G3" s="6">
        <v>1496.7</v>
      </c>
      <c r="H3" s="6">
        <v>605534.28</v>
      </c>
      <c r="I3" s="6">
        <v>13353.399999999998</v>
      </c>
      <c r="J3" s="6">
        <v>130865.25</v>
      </c>
      <c r="K3" s="6">
        <v>6536.39</v>
      </c>
      <c r="L3" s="6"/>
      <c r="M3" s="6"/>
      <c r="N3" s="6"/>
      <c r="O3" s="6"/>
      <c r="P3" s="6">
        <v>48583</v>
      </c>
      <c r="Q3" s="6"/>
      <c r="R3" s="6"/>
      <c r="S3" s="6">
        <v>987530.56</v>
      </c>
      <c r="T3" s="6"/>
      <c r="U3" s="6">
        <f aca="true" t="shared" si="0" ref="U3:U66">SUM(S3:T3)</f>
        <v>987530.56</v>
      </c>
      <c r="V3" s="114">
        <f>+C3+D3+F3+H3+J3+L3+O3+P3+Q3+N3</f>
        <v>966144.0700000001</v>
      </c>
      <c r="W3" s="114">
        <f aca="true" t="shared" si="1" ref="W3:W66">+E3+G3+I3+K3+M3</f>
        <v>21386.489999999998</v>
      </c>
      <c r="X3" s="114">
        <f aca="true" t="shared" si="2" ref="X3:X66">+R3</f>
        <v>0</v>
      </c>
      <c r="Y3" s="114">
        <f aca="true" t="shared" si="3" ref="Y3:Y66">SUM(V3:X3)</f>
        <v>987530.56</v>
      </c>
      <c r="Z3" s="114">
        <f aca="true" t="shared" si="4" ref="Z3:Z66">+Y3-U3</f>
        <v>0</v>
      </c>
    </row>
    <row r="4" spans="1:26" ht="15.75">
      <c r="A4" s="108" t="s">
        <v>6</v>
      </c>
      <c r="B4" s="82" t="s">
        <v>859</v>
      </c>
      <c r="C4" s="6"/>
      <c r="D4" s="6">
        <v>0</v>
      </c>
      <c r="E4" s="6"/>
      <c r="F4" s="6">
        <v>239071.51</v>
      </c>
      <c r="G4" s="6">
        <v>2446.44</v>
      </c>
      <c r="H4" s="6">
        <v>825977.0699999998</v>
      </c>
      <c r="I4" s="6">
        <v>16694.08</v>
      </c>
      <c r="J4" s="6">
        <v>458993.27</v>
      </c>
      <c r="K4" s="6">
        <v>7109.799999999999</v>
      </c>
      <c r="L4" s="6">
        <v>167076.2</v>
      </c>
      <c r="M4" s="6">
        <v>1068.1100000000001</v>
      </c>
      <c r="N4" s="6"/>
      <c r="O4" s="6"/>
      <c r="P4" s="6">
        <v>45618</v>
      </c>
      <c r="Q4" s="6"/>
      <c r="R4" s="6"/>
      <c r="S4" s="6">
        <v>1764054.48</v>
      </c>
      <c r="T4" s="6"/>
      <c r="U4" s="6">
        <f t="shared" si="0"/>
        <v>1764054.48</v>
      </c>
      <c r="V4" s="114">
        <f>+C4+D4+F4+H4+J4+L4+O4+P4+Q4+N4</f>
        <v>1736736.0499999998</v>
      </c>
      <c r="W4" s="114">
        <f t="shared" si="1"/>
        <v>27318.43</v>
      </c>
      <c r="X4" s="114">
        <f t="shared" si="2"/>
        <v>0</v>
      </c>
      <c r="Y4" s="114">
        <f t="shared" si="3"/>
        <v>1764054.4799999997</v>
      </c>
      <c r="Z4" s="114">
        <f t="shared" si="4"/>
        <v>0</v>
      </c>
    </row>
    <row r="5" spans="1:26" ht="15.75">
      <c r="A5" s="108" t="s">
        <v>8</v>
      </c>
      <c r="B5" s="82" t="s">
        <v>860</v>
      </c>
      <c r="C5" s="6"/>
      <c r="D5" s="6"/>
      <c r="E5" s="6"/>
      <c r="F5" s="6"/>
      <c r="G5" s="6"/>
      <c r="H5" s="6">
        <v>420229.06000000006</v>
      </c>
      <c r="I5" s="6"/>
      <c r="J5" s="6">
        <v>95744.01</v>
      </c>
      <c r="K5" s="6"/>
      <c r="L5" s="6"/>
      <c r="M5" s="6"/>
      <c r="N5" s="6"/>
      <c r="O5" s="6"/>
      <c r="P5" s="6">
        <v>26161</v>
      </c>
      <c r="Q5" s="6"/>
      <c r="R5" s="6"/>
      <c r="S5" s="6">
        <v>542134.0700000001</v>
      </c>
      <c r="T5" s="6"/>
      <c r="U5" s="6">
        <f t="shared" si="0"/>
        <v>542134.0700000001</v>
      </c>
      <c r="V5" s="114">
        <f>+C5+D5+F5+H5+J5+L5+O5+P5+Q5+N5</f>
        <v>542134.0700000001</v>
      </c>
      <c r="W5" s="114">
        <f t="shared" si="1"/>
        <v>0</v>
      </c>
      <c r="X5" s="114">
        <f t="shared" si="2"/>
        <v>0</v>
      </c>
      <c r="Y5" s="114">
        <f t="shared" si="3"/>
        <v>542134.0700000001</v>
      </c>
      <c r="Z5" s="114">
        <f t="shared" si="4"/>
        <v>0</v>
      </c>
    </row>
    <row r="6" spans="1:26" ht="15.75">
      <c r="A6" s="108" t="s">
        <v>10</v>
      </c>
      <c r="B6" s="82" t="s">
        <v>861</v>
      </c>
      <c r="C6" s="6"/>
      <c r="D6" s="6">
        <v>127921.13000000002</v>
      </c>
      <c r="E6" s="6">
        <v>-2.9200000000000004</v>
      </c>
      <c r="F6" s="6">
        <v>440270.01999999996</v>
      </c>
      <c r="G6" s="6">
        <v>11229.16</v>
      </c>
      <c r="H6" s="6">
        <v>4718793.859999999</v>
      </c>
      <c r="I6" s="6">
        <v>151153.36</v>
      </c>
      <c r="J6" s="6">
        <v>380347.2</v>
      </c>
      <c r="K6" s="6">
        <v>19160.789999999997</v>
      </c>
      <c r="L6" s="6">
        <v>690766.9999999999</v>
      </c>
      <c r="M6" s="6">
        <v>21364.43</v>
      </c>
      <c r="N6" s="6">
        <v>25574</v>
      </c>
      <c r="O6" s="6"/>
      <c r="P6" s="6">
        <v>116348</v>
      </c>
      <c r="Q6" s="6"/>
      <c r="R6" s="6"/>
      <c r="S6" s="6">
        <v>6702926.029999999</v>
      </c>
      <c r="T6" s="6"/>
      <c r="U6" s="6">
        <f t="shared" si="0"/>
        <v>6702926.029999999</v>
      </c>
      <c r="V6" s="114">
        <f>+C6+D6+F6+H6+J6+L6+O6+P6+Q6+N6</f>
        <v>6500021.21</v>
      </c>
      <c r="W6" s="114">
        <f t="shared" si="1"/>
        <v>202904.81999999998</v>
      </c>
      <c r="X6" s="114">
        <f t="shared" si="2"/>
        <v>0</v>
      </c>
      <c r="Y6" s="114">
        <f t="shared" si="3"/>
        <v>6702926.03</v>
      </c>
      <c r="Z6" s="114">
        <f t="shared" si="4"/>
        <v>0</v>
      </c>
    </row>
    <row r="7" spans="1:26" ht="15.75">
      <c r="A7" s="108" t="s">
        <v>12</v>
      </c>
      <c r="B7" s="82" t="s">
        <v>862</v>
      </c>
      <c r="C7" s="6"/>
      <c r="D7" s="6">
        <v>343034.93</v>
      </c>
      <c r="E7" s="6">
        <v>18115.660000000007</v>
      </c>
      <c r="F7" s="6">
        <v>871535.18</v>
      </c>
      <c r="G7" s="6">
        <v>46751.10000000001</v>
      </c>
      <c r="H7" s="6">
        <v>1175560.66</v>
      </c>
      <c r="I7" s="6">
        <v>46197.78000000001</v>
      </c>
      <c r="J7" s="6">
        <v>469126.73</v>
      </c>
      <c r="K7" s="6">
        <v>14438.680000000004</v>
      </c>
      <c r="L7" s="6">
        <v>320.80000000000007</v>
      </c>
      <c r="M7" s="6"/>
      <c r="N7" s="6"/>
      <c r="O7" s="6"/>
      <c r="P7" s="6">
        <v>74410</v>
      </c>
      <c r="Q7" s="6"/>
      <c r="R7" s="6"/>
      <c r="S7" s="6">
        <v>3059491.52</v>
      </c>
      <c r="T7" s="6"/>
      <c r="U7" s="6">
        <f t="shared" si="0"/>
        <v>3059491.52</v>
      </c>
      <c r="V7" s="114">
        <f aca="true" t="shared" si="5" ref="V7:V70">+C7+D7+F7+H7+J7+L7+O7+P7+Q7+N7</f>
        <v>2933988.3</v>
      </c>
      <c r="W7" s="114">
        <f t="shared" si="1"/>
        <v>125503.22000000004</v>
      </c>
      <c r="X7" s="114">
        <f t="shared" si="2"/>
        <v>0</v>
      </c>
      <c r="Y7" s="114">
        <f t="shared" si="3"/>
        <v>3059491.52</v>
      </c>
      <c r="Z7" s="114">
        <f t="shared" si="4"/>
        <v>0</v>
      </c>
    </row>
    <row r="8" spans="1:26" ht="15.75">
      <c r="A8" s="108" t="s">
        <v>14</v>
      </c>
      <c r="B8" s="82" t="s">
        <v>863</v>
      </c>
      <c r="C8" s="6"/>
      <c r="D8" s="6">
        <v>270652.92</v>
      </c>
      <c r="E8" s="6"/>
      <c r="F8" s="6">
        <v>1325333.88</v>
      </c>
      <c r="G8" s="6">
        <v>59188.08000000001</v>
      </c>
      <c r="H8" s="6">
        <v>7287204.669999999</v>
      </c>
      <c r="I8" s="6">
        <v>421781.97000000003</v>
      </c>
      <c r="J8" s="6">
        <v>115272.60999999999</v>
      </c>
      <c r="K8" s="6">
        <v>3813.78</v>
      </c>
      <c r="L8" s="6">
        <v>89333.65000000002</v>
      </c>
      <c r="M8" s="6"/>
      <c r="N8" s="6"/>
      <c r="O8" s="6">
        <v>78607</v>
      </c>
      <c r="P8" s="6">
        <v>222930.19</v>
      </c>
      <c r="Q8" s="6"/>
      <c r="R8" s="6"/>
      <c r="S8" s="6">
        <v>9874118.749999998</v>
      </c>
      <c r="T8" s="6"/>
      <c r="U8" s="6">
        <f t="shared" si="0"/>
        <v>9874118.749999998</v>
      </c>
      <c r="V8" s="114">
        <f t="shared" si="5"/>
        <v>9389334.919999998</v>
      </c>
      <c r="W8" s="114">
        <f t="shared" si="1"/>
        <v>484783.8300000001</v>
      </c>
      <c r="X8" s="114">
        <f t="shared" si="2"/>
        <v>0</v>
      </c>
      <c r="Y8" s="114">
        <f t="shared" si="3"/>
        <v>9874118.749999998</v>
      </c>
      <c r="Z8" s="114">
        <f t="shared" si="4"/>
        <v>0</v>
      </c>
    </row>
    <row r="9" spans="1:26" ht="15.75">
      <c r="A9" s="108" t="s">
        <v>16</v>
      </c>
      <c r="B9" s="82" t="s">
        <v>864</v>
      </c>
      <c r="C9" s="6"/>
      <c r="D9" s="6">
        <v>5792661.659999998</v>
      </c>
      <c r="E9" s="6">
        <v>346492.72000000015</v>
      </c>
      <c r="F9" s="6">
        <v>703694.9199999999</v>
      </c>
      <c r="G9" s="6">
        <v>48282.649999999994</v>
      </c>
      <c r="H9" s="6">
        <v>8795784.330000004</v>
      </c>
      <c r="I9" s="6">
        <v>638566.9899999999</v>
      </c>
      <c r="J9" s="6">
        <v>314991.66000000003</v>
      </c>
      <c r="K9" s="6">
        <v>26796.990000000005</v>
      </c>
      <c r="L9" s="6">
        <v>19215.309999999998</v>
      </c>
      <c r="M9" s="6"/>
      <c r="N9" s="6"/>
      <c r="O9" s="6"/>
      <c r="P9" s="6">
        <v>294851.04</v>
      </c>
      <c r="Q9" s="6"/>
      <c r="R9" s="6">
        <v>263730.48</v>
      </c>
      <c r="S9" s="6">
        <v>17245068.750000004</v>
      </c>
      <c r="T9" s="6"/>
      <c r="U9" s="6">
        <f t="shared" si="0"/>
        <v>17245068.750000004</v>
      </c>
      <c r="V9" s="114">
        <f t="shared" si="5"/>
        <v>15921198.920000002</v>
      </c>
      <c r="W9" s="114">
        <f t="shared" si="1"/>
        <v>1060139.35</v>
      </c>
      <c r="X9" s="114">
        <f t="shared" si="2"/>
        <v>263730.48</v>
      </c>
      <c r="Y9" s="114">
        <f t="shared" si="3"/>
        <v>17245068.750000004</v>
      </c>
      <c r="Z9" s="114">
        <f t="shared" si="4"/>
        <v>0</v>
      </c>
    </row>
    <row r="10" spans="1:26" ht="15.75">
      <c r="A10" s="108" t="s">
        <v>18</v>
      </c>
      <c r="B10" s="82" t="s">
        <v>865</v>
      </c>
      <c r="C10" s="6"/>
      <c r="D10" s="6"/>
      <c r="E10" s="6"/>
      <c r="F10" s="6">
        <v>626752.0199999998</v>
      </c>
      <c r="G10" s="6">
        <v>27095.78</v>
      </c>
      <c r="H10" s="6">
        <v>1541188.7499999995</v>
      </c>
      <c r="I10" s="6">
        <v>57921.99999999999</v>
      </c>
      <c r="J10" s="6">
        <v>146655.24999999997</v>
      </c>
      <c r="K10" s="6">
        <v>6040.570000000001</v>
      </c>
      <c r="L10" s="6"/>
      <c r="M10" s="6"/>
      <c r="N10" s="6"/>
      <c r="O10" s="6"/>
      <c r="P10" s="6">
        <v>71676.99999999999</v>
      </c>
      <c r="Q10" s="6"/>
      <c r="R10" s="6"/>
      <c r="S10" s="6">
        <v>2477331.369999999</v>
      </c>
      <c r="T10" s="6"/>
      <c r="U10" s="6">
        <f t="shared" si="0"/>
        <v>2477331.369999999</v>
      </c>
      <c r="V10" s="114">
        <f t="shared" si="5"/>
        <v>2386273.0199999996</v>
      </c>
      <c r="W10" s="114">
        <f t="shared" si="1"/>
        <v>91058.35</v>
      </c>
      <c r="X10" s="114">
        <f t="shared" si="2"/>
        <v>0</v>
      </c>
      <c r="Y10" s="114">
        <f t="shared" si="3"/>
        <v>2477331.3699999996</v>
      </c>
      <c r="Z10" s="114">
        <f t="shared" si="4"/>
        <v>0</v>
      </c>
    </row>
    <row r="11" spans="1:26" ht="15.75">
      <c r="A11" s="108" t="s">
        <v>20</v>
      </c>
      <c r="B11" s="82" t="s">
        <v>866</v>
      </c>
      <c r="C11" s="6">
        <v>284.62</v>
      </c>
      <c r="D11" s="6">
        <v>10494.5</v>
      </c>
      <c r="E11" s="6"/>
      <c r="F11" s="6">
        <v>651700.0899999999</v>
      </c>
      <c r="G11" s="6">
        <v>8502.19</v>
      </c>
      <c r="H11" s="6">
        <v>1310890.9399999995</v>
      </c>
      <c r="I11" s="6">
        <v>26535.529999999995</v>
      </c>
      <c r="J11" s="6">
        <v>7950.07</v>
      </c>
      <c r="K11" s="6"/>
      <c r="L11" s="6">
        <v>868.6700000000001</v>
      </c>
      <c r="M11" s="6"/>
      <c r="N11" s="6">
        <v>30670.000000000004</v>
      </c>
      <c r="O11" s="6"/>
      <c r="P11" s="6">
        <v>87330.11000000002</v>
      </c>
      <c r="Q11" s="6"/>
      <c r="R11" s="6"/>
      <c r="S11" s="6">
        <v>2135226.7199999993</v>
      </c>
      <c r="T11" s="6"/>
      <c r="U11" s="6">
        <f t="shared" si="0"/>
        <v>2135226.7199999993</v>
      </c>
      <c r="V11" s="114">
        <f t="shared" si="5"/>
        <v>2100188.9999999995</v>
      </c>
      <c r="W11" s="114">
        <f t="shared" si="1"/>
        <v>35037.719999999994</v>
      </c>
      <c r="X11" s="114">
        <f t="shared" si="2"/>
        <v>0</v>
      </c>
      <c r="Y11" s="114">
        <f t="shared" si="3"/>
        <v>2135226.7199999997</v>
      </c>
      <c r="Z11" s="114">
        <f t="shared" si="4"/>
        <v>0</v>
      </c>
    </row>
    <row r="12" spans="1:26" ht="15.75">
      <c r="A12" s="108" t="s">
        <v>22</v>
      </c>
      <c r="B12" s="82" t="s">
        <v>867</v>
      </c>
      <c r="C12" s="6"/>
      <c r="D12" s="6">
        <v>1249.23</v>
      </c>
      <c r="E12" s="6"/>
      <c r="F12" s="6">
        <v>2498.45</v>
      </c>
      <c r="G12" s="6"/>
      <c r="H12" s="6">
        <v>18505955.709999986</v>
      </c>
      <c r="I12" s="6">
        <v>1110367.0799999991</v>
      </c>
      <c r="J12" s="6">
        <v>17436.11</v>
      </c>
      <c r="K12" s="6"/>
      <c r="L12" s="6">
        <v>114610.55</v>
      </c>
      <c r="M12" s="6"/>
      <c r="N12" s="6"/>
      <c r="O12" s="6"/>
      <c r="P12" s="6">
        <v>369229.61999999994</v>
      </c>
      <c r="Q12" s="6"/>
      <c r="R12" s="6"/>
      <c r="S12" s="6">
        <v>20121346.749999985</v>
      </c>
      <c r="T12" s="6"/>
      <c r="U12" s="6">
        <f t="shared" si="0"/>
        <v>20121346.749999985</v>
      </c>
      <c r="V12" s="114">
        <f t="shared" si="5"/>
        <v>19010979.669999987</v>
      </c>
      <c r="W12" s="114">
        <f t="shared" si="1"/>
        <v>1110367.0799999991</v>
      </c>
      <c r="X12" s="114">
        <f t="shared" si="2"/>
        <v>0</v>
      </c>
      <c r="Y12" s="114">
        <f t="shared" si="3"/>
        <v>20121346.749999985</v>
      </c>
      <c r="Z12" s="114">
        <f t="shared" si="4"/>
        <v>0</v>
      </c>
    </row>
    <row r="13" spans="1:26" ht="15.75">
      <c r="A13" s="108" t="s">
        <v>24</v>
      </c>
      <c r="B13" s="82" t="s">
        <v>868</v>
      </c>
      <c r="C13" s="6">
        <v>46120</v>
      </c>
      <c r="D13" s="6">
        <v>119240.23999999999</v>
      </c>
      <c r="E13" s="6">
        <v>11295.48</v>
      </c>
      <c r="F13" s="6">
        <v>606030.3600000001</v>
      </c>
      <c r="G13" s="6">
        <v>11362.960000000001</v>
      </c>
      <c r="H13" s="6">
        <v>1118333</v>
      </c>
      <c r="I13" s="6">
        <v>20491.220000000005</v>
      </c>
      <c r="J13" s="6">
        <v>77813.17</v>
      </c>
      <c r="K13" s="6">
        <v>1007.6300000000001</v>
      </c>
      <c r="L13" s="6">
        <v>182420.55</v>
      </c>
      <c r="M13" s="6">
        <v>0.01</v>
      </c>
      <c r="N13" s="6"/>
      <c r="O13" s="6"/>
      <c r="P13" s="6">
        <v>59096.99999999999</v>
      </c>
      <c r="Q13" s="6"/>
      <c r="R13" s="6"/>
      <c r="S13" s="6">
        <v>2253211.6199999996</v>
      </c>
      <c r="T13" s="6"/>
      <c r="U13" s="6">
        <f t="shared" si="0"/>
        <v>2253211.6199999996</v>
      </c>
      <c r="V13" s="114">
        <f t="shared" si="5"/>
        <v>2209054.32</v>
      </c>
      <c r="W13" s="114">
        <f t="shared" si="1"/>
        <v>44157.3</v>
      </c>
      <c r="X13" s="114">
        <f t="shared" si="2"/>
        <v>0</v>
      </c>
      <c r="Y13" s="114">
        <f t="shared" si="3"/>
        <v>2253211.6199999996</v>
      </c>
      <c r="Z13" s="114">
        <f t="shared" si="4"/>
        <v>0</v>
      </c>
    </row>
    <row r="14" spans="1:26" ht="15.75">
      <c r="A14" s="108" t="s">
        <v>26</v>
      </c>
      <c r="B14" s="82" t="s">
        <v>869</v>
      </c>
      <c r="C14" s="6"/>
      <c r="D14" s="6">
        <v>11729.019999999999</v>
      </c>
      <c r="E14" s="6">
        <v>0</v>
      </c>
      <c r="F14" s="6">
        <v>233717.64000000007</v>
      </c>
      <c r="G14" s="6">
        <v>2187.61</v>
      </c>
      <c r="H14" s="6">
        <v>1003721.1900000002</v>
      </c>
      <c r="I14" s="6">
        <v>21347.039999999997</v>
      </c>
      <c r="J14" s="6">
        <v>328205.05999999994</v>
      </c>
      <c r="K14" s="6">
        <v>4115.69</v>
      </c>
      <c r="L14" s="6">
        <v>0</v>
      </c>
      <c r="M14" s="6">
        <v>0</v>
      </c>
      <c r="N14" s="6"/>
      <c r="O14" s="6"/>
      <c r="P14" s="6">
        <v>53435</v>
      </c>
      <c r="Q14" s="6"/>
      <c r="R14" s="6"/>
      <c r="S14" s="6">
        <v>1658458.25</v>
      </c>
      <c r="T14" s="6"/>
      <c r="U14" s="6">
        <f t="shared" si="0"/>
        <v>1658458.25</v>
      </c>
      <c r="V14" s="114">
        <f t="shared" si="5"/>
        <v>1630807.9100000001</v>
      </c>
      <c r="W14" s="114">
        <f t="shared" si="1"/>
        <v>27650.339999999997</v>
      </c>
      <c r="X14" s="114">
        <f t="shared" si="2"/>
        <v>0</v>
      </c>
      <c r="Y14" s="114">
        <f t="shared" si="3"/>
        <v>1658458.2500000002</v>
      </c>
      <c r="Z14" s="114">
        <f t="shared" si="4"/>
        <v>0</v>
      </c>
    </row>
    <row r="15" spans="1:26" ht="15.75">
      <c r="A15" s="108" t="s">
        <v>28</v>
      </c>
      <c r="B15" s="82" t="s">
        <v>870</v>
      </c>
      <c r="C15" s="6"/>
      <c r="D15" s="6">
        <v>210688.71000000002</v>
      </c>
      <c r="E15" s="6">
        <v>1776.51</v>
      </c>
      <c r="F15" s="6">
        <v>391765.45999999996</v>
      </c>
      <c r="G15" s="6">
        <v>4778.5199999999995</v>
      </c>
      <c r="H15" s="6">
        <v>580300.2000000002</v>
      </c>
      <c r="I15" s="6">
        <v>9724.49</v>
      </c>
      <c r="J15" s="6">
        <v>10685.289999999995</v>
      </c>
      <c r="K15" s="6">
        <v>546.9900000000001</v>
      </c>
      <c r="L15" s="6">
        <v>582.28</v>
      </c>
      <c r="M15" s="6"/>
      <c r="N15" s="6"/>
      <c r="O15" s="6"/>
      <c r="P15" s="6">
        <v>46365.00000000001</v>
      </c>
      <c r="Q15" s="6"/>
      <c r="R15" s="6"/>
      <c r="S15" s="6">
        <v>1257213.4500000002</v>
      </c>
      <c r="T15" s="6"/>
      <c r="U15" s="6">
        <f t="shared" si="0"/>
        <v>1257213.4500000002</v>
      </c>
      <c r="V15" s="114">
        <f t="shared" si="5"/>
        <v>1240386.9400000002</v>
      </c>
      <c r="W15" s="114">
        <f t="shared" si="1"/>
        <v>16826.510000000002</v>
      </c>
      <c r="X15" s="114">
        <f t="shared" si="2"/>
        <v>0</v>
      </c>
      <c r="Y15" s="114">
        <f t="shared" si="3"/>
        <v>1257213.4500000002</v>
      </c>
      <c r="Z15" s="114">
        <f t="shared" si="4"/>
        <v>0</v>
      </c>
    </row>
    <row r="16" spans="1:26" ht="15.75">
      <c r="A16" s="108" t="s">
        <v>30</v>
      </c>
      <c r="B16" s="82" t="s">
        <v>871</v>
      </c>
      <c r="C16" s="6"/>
      <c r="D16" s="6">
        <v>5223.35</v>
      </c>
      <c r="E16" s="6"/>
      <c r="F16" s="6">
        <v>154111.31000000003</v>
      </c>
      <c r="G16" s="6">
        <v>8205.08</v>
      </c>
      <c r="H16" s="6">
        <v>2538557.8699999987</v>
      </c>
      <c r="I16" s="6">
        <v>115587.30999999998</v>
      </c>
      <c r="J16" s="6">
        <v>215893.67999999996</v>
      </c>
      <c r="K16" s="6">
        <v>9609.350000000002</v>
      </c>
      <c r="L16" s="6">
        <v>72179.06999999998</v>
      </c>
      <c r="M16" s="6">
        <v>2484.49</v>
      </c>
      <c r="N16" s="6"/>
      <c r="O16" s="6"/>
      <c r="P16" s="6">
        <v>105474</v>
      </c>
      <c r="Q16" s="6"/>
      <c r="R16" s="6">
        <v>36770.79</v>
      </c>
      <c r="S16" s="6">
        <v>3264096.2999999993</v>
      </c>
      <c r="T16" s="6"/>
      <c r="U16" s="6">
        <f t="shared" si="0"/>
        <v>3264096.2999999993</v>
      </c>
      <c r="V16" s="114">
        <f t="shared" si="5"/>
        <v>3091439.279999999</v>
      </c>
      <c r="W16" s="114">
        <f t="shared" si="1"/>
        <v>135886.22999999998</v>
      </c>
      <c r="X16" s="114">
        <f t="shared" si="2"/>
        <v>36770.79</v>
      </c>
      <c r="Y16" s="114">
        <f t="shared" si="3"/>
        <v>3264096.299999999</v>
      </c>
      <c r="Z16" s="114">
        <f t="shared" si="4"/>
        <v>0</v>
      </c>
    </row>
    <row r="17" spans="1:26" ht="15.75">
      <c r="A17" s="108" t="s">
        <v>32</v>
      </c>
      <c r="B17" s="82" t="s">
        <v>872</v>
      </c>
      <c r="C17" s="6"/>
      <c r="D17" s="6">
        <v>1871.63</v>
      </c>
      <c r="E17" s="6"/>
      <c r="F17" s="6">
        <v>88761.48</v>
      </c>
      <c r="G17" s="6">
        <v>1628.2799999999997</v>
      </c>
      <c r="H17" s="6">
        <v>5370356.410000003</v>
      </c>
      <c r="I17" s="6">
        <v>122894.22000000007</v>
      </c>
      <c r="J17" s="6">
        <v>642178.4500000001</v>
      </c>
      <c r="K17" s="6">
        <v>12112.78</v>
      </c>
      <c r="L17" s="6">
        <v>258.96</v>
      </c>
      <c r="M17" s="6"/>
      <c r="N17" s="6"/>
      <c r="O17" s="6">
        <v>64915</v>
      </c>
      <c r="P17" s="6">
        <v>228823.10999999996</v>
      </c>
      <c r="Q17" s="6"/>
      <c r="R17" s="6"/>
      <c r="S17" s="6">
        <v>6533800.320000003</v>
      </c>
      <c r="T17" s="6"/>
      <c r="U17" s="6">
        <f t="shared" si="0"/>
        <v>6533800.320000003</v>
      </c>
      <c r="V17" s="114">
        <f t="shared" si="5"/>
        <v>6397165.040000004</v>
      </c>
      <c r="W17" s="114">
        <f t="shared" si="1"/>
        <v>136635.2800000001</v>
      </c>
      <c r="X17" s="114">
        <f t="shared" si="2"/>
        <v>0</v>
      </c>
      <c r="Y17" s="114">
        <f t="shared" si="3"/>
        <v>6533800.320000004</v>
      </c>
      <c r="Z17" s="114">
        <f t="shared" si="4"/>
        <v>0</v>
      </c>
    </row>
    <row r="18" spans="1:26" ht="15.75">
      <c r="A18" s="108" t="s">
        <v>34</v>
      </c>
      <c r="B18" s="82" t="s">
        <v>873</v>
      </c>
      <c r="C18" s="6"/>
      <c r="D18" s="6">
        <v>98300.13999999998</v>
      </c>
      <c r="E18" s="6">
        <v>5326.99</v>
      </c>
      <c r="F18" s="6">
        <v>434845.73</v>
      </c>
      <c r="G18" s="6">
        <v>20183.539999999997</v>
      </c>
      <c r="H18" s="6">
        <v>1171269.6699999997</v>
      </c>
      <c r="I18" s="6">
        <v>53491.219999999994</v>
      </c>
      <c r="J18" s="6">
        <v>213140.43000000002</v>
      </c>
      <c r="K18" s="6">
        <v>9431.990000000002</v>
      </c>
      <c r="L18" s="6">
        <v>249789.59</v>
      </c>
      <c r="M18" s="6">
        <v>13208.690000000002</v>
      </c>
      <c r="N18" s="6"/>
      <c r="O18" s="6"/>
      <c r="P18" s="6">
        <v>128815.70999999999</v>
      </c>
      <c r="Q18" s="6"/>
      <c r="R18" s="6"/>
      <c r="S18" s="6">
        <v>2397803.6999999997</v>
      </c>
      <c r="T18" s="6"/>
      <c r="U18" s="6">
        <f t="shared" si="0"/>
        <v>2397803.6999999997</v>
      </c>
      <c r="V18" s="114">
        <f t="shared" si="5"/>
        <v>2296161.2699999996</v>
      </c>
      <c r="W18" s="114">
        <f t="shared" si="1"/>
        <v>101642.43000000001</v>
      </c>
      <c r="X18" s="114">
        <f t="shared" si="2"/>
        <v>0</v>
      </c>
      <c r="Y18" s="114">
        <f t="shared" si="3"/>
        <v>2397803.6999999997</v>
      </c>
      <c r="Z18" s="114">
        <f t="shared" si="4"/>
        <v>0</v>
      </c>
    </row>
    <row r="19" spans="1:26" ht="15.75">
      <c r="A19" s="108" t="s">
        <v>36</v>
      </c>
      <c r="B19" s="82" t="s">
        <v>874</v>
      </c>
      <c r="C19" s="6"/>
      <c r="D19" s="6">
        <v>14409.640000000007</v>
      </c>
      <c r="E19" s="6"/>
      <c r="F19" s="6">
        <v>257323.15</v>
      </c>
      <c r="G19" s="6">
        <v>17462.549999999996</v>
      </c>
      <c r="H19" s="6">
        <v>1206961.8000000005</v>
      </c>
      <c r="I19" s="6">
        <v>98353.29000000004</v>
      </c>
      <c r="J19" s="6">
        <v>67660.78</v>
      </c>
      <c r="K19" s="6">
        <v>9377.770000000002</v>
      </c>
      <c r="L19" s="6">
        <v>237764.70999999993</v>
      </c>
      <c r="M19" s="6">
        <v>15392.830000000002</v>
      </c>
      <c r="N19" s="6"/>
      <c r="O19" s="6"/>
      <c r="P19" s="6">
        <v>180703.61</v>
      </c>
      <c r="Q19" s="6"/>
      <c r="R19" s="6"/>
      <c r="S19" s="6">
        <v>2105410.130000001</v>
      </c>
      <c r="T19" s="6"/>
      <c r="U19" s="6">
        <f t="shared" si="0"/>
        <v>2105410.130000001</v>
      </c>
      <c r="V19" s="114">
        <f t="shared" si="5"/>
        <v>1964823.6900000004</v>
      </c>
      <c r="W19" s="114">
        <f t="shared" si="1"/>
        <v>140586.44000000003</v>
      </c>
      <c r="X19" s="114">
        <f t="shared" si="2"/>
        <v>0</v>
      </c>
      <c r="Y19" s="114">
        <f t="shared" si="3"/>
        <v>2105410.1300000004</v>
      </c>
      <c r="Z19" s="114">
        <f t="shared" si="4"/>
        <v>0</v>
      </c>
    </row>
    <row r="20" spans="1:26" ht="15.75">
      <c r="A20" s="108" t="s">
        <v>38</v>
      </c>
      <c r="B20" s="82" t="s">
        <v>875</v>
      </c>
      <c r="C20" s="6"/>
      <c r="D20" s="6">
        <v>29975.280000000002</v>
      </c>
      <c r="E20" s="6">
        <v>1261.46</v>
      </c>
      <c r="F20" s="6">
        <v>137989.59</v>
      </c>
      <c r="G20" s="6">
        <v>3562.6600000000003</v>
      </c>
      <c r="H20" s="6">
        <v>208153.87</v>
      </c>
      <c r="I20" s="6">
        <v>5994.799999999999</v>
      </c>
      <c r="J20" s="6">
        <v>37482.65</v>
      </c>
      <c r="K20" s="6">
        <v>760.0500000000001</v>
      </c>
      <c r="L20" s="6">
        <v>88922.35</v>
      </c>
      <c r="M20" s="6">
        <v>760.0500000000001</v>
      </c>
      <c r="N20" s="6"/>
      <c r="O20" s="6"/>
      <c r="P20" s="6">
        <v>18086.230000000003</v>
      </c>
      <c r="Q20" s="6"/>
      <c r="R20" s="6"/>
      <c r="S20" s="6">
        <v>532948.99</v>
      </c>
      <c r="T20" s="6"/>
      <c r="U20" s="6">
        <f t="shared" si="0"/>
        <v>532948.99</v>
      </c>
      <c r="V20" s="114">
        <f t="shared" si="5"/>
        <v>520609.97</v>
      </c>
      <c r="W20" s="114">
        <f t="shared" si="1"/>
        <v>12339.019999999999</v>
      </c>
      <c r="X20" s="114">
        <f t="shared" si="2"/>
        <v>0</v>
      </c>
      <c r="Y20" s="114">
        <f t="shared" si="3"/>
        <v>532948.99</v>
      </c>
      <c r="Z20" s="114">
        <f t="shared" si="4"/>
        <v>0</v>
      </c>
    </row>
    <row r="21" spans="1:26" ht="15.75">
      <c r="A21" s="108" t="s">
        <v>40</v>
      </c>
      <c r="B21" s="82" t="s">
        <v>876</v>
      </c>
      <c r="C21" s="6"/>
      <c r="D21" s="6">
        <v>30659.820000000003</v>
      </c>
      <c r="E21" s="6">
        <v>2196.49</v>
      </c>
      <c r="F21" s="6">
        <v>904934.69</v>
      </c>
      <c r="G21" s="6">
        <v>55571.54000000001</v>
      </c>
      <c r="H21" s="6">
        <v>4201188.21</v>
      </c>
      <c r="I21" s="6">
        <v>266958.55000000005</v>
      </c>
      <c r="J21" s="6">
        <v>39863.2</v>
      </c>
      <c r="K21" s="6">
        <v>1364.4899999999998</v>
      </c>
      <c r="L21" s="6">
        <v>1215539.7400000005</v>
      </c>
      <c r="M21" s="6">
        <v>82408.38000000002</v>
      </c>
      <c r="N21" s="6"/>
      <c r="O21" s="6"/>
      <c r="P21" s="6">
        <v>188055.19999999995</v>
      </c>
      <c r="Q21" s="6"/>
      <c r="R21" s="6"/>
      <c r="S21" s="6">
        <v>6988740.3100000005</v>
      </c>
      <c r="T21" s="6"/>
      <c r="U21" s="6">
        <f t="shared" si="0"/>
        <v>6988740.3100000005</v>
      </c>
      <c r="V21" s="114">
        <f t="shared" si="5"/>
        <v>6580240.86</v>
      </c>
      <c r="W21" s="114">
        <f t="shared" si="1"/>
        <v>408499.45000000007</v>
      </c>
      <c r="X21" s="114">
        <f t="shared" si="2"/>
        <v>0</v>
      </c>
      <c r="Y21" s="114">
        <f t="shared" si="3"/>
        <v>6988740.3100000005</v>
      </c>
      <c r="Z21" s="114">
        <f t="shared" si="4"/>
        <v>0</v>
      </c>
    </row>
    <row r="22" spans="1:26" ht="15.75">
      <c r="A22" s="108" t="s">
        <v>42</v>
      </c>
      <c r="B22" s="82" t="s">
        <v>877</v>
      </c>
      <c r="C22" s="6"/>
      <c r="D22" s="6">
        <v>42189.38</v>
      </c>
      <c r="E22" s="6">
        <v>349.35</v>
      </c>
      <c r="F22" s="6">
        <v>128891.02000000002</v>
      </c>
      <c r="G22" s="6">
        <v>1310.4699999999998</v>
      </c>
      <c r="H22" s="6">
        <v>766948.21</v>
      </c>
      <c r="I22" s="6">
        <v>9228.789999999999</v>
      </c>
      <c r="J22" s="6">
        <v>149763.76</v>
      </c>
      <c r="K22" s="6">
        <v>1785.43</v>
      </c>
      <c r="L22" s="6">
        <v>0</v>
      </c>
      <c r="M22" s="6">
        <v>0</v>
      </c>
      <c r="N22" s="6"/>
      <c r="O22" s="6"/>
      <c r="P22" s="6">
        <v>53296</v>
      </c>
      <c r="Q22" s="6"/>
      <c r="R22" s="6"/>
      <c r="S22" s="6">
        <v>1153762.41</v>
      </c>
      <c r="T22" s="6"/>
      <c r="U22" s="6">
        <f t="shared" si="0"/>
        <v>1153762.41</v>
      </c>
      <c r="V22" s="114">
        <f t="shared" si="5"/>
        <v>1141088.37</v>
      </c>
      <c r="W22" s="114">
        <f t="shared" si="1"/>
        <v>12674.039999999999</v>
      </c>
      <c r="X22" s="114">
        <f t="shared" si="2"/>
        <v>0</v>
      </c>
      <c r="Y22" s="114">
        <f t="shared" si="3"/>
        <v>1153762.4100000001</v>
      </c>
      <c r="Z22" s="114">
        <f t="shared" si="4"/>
        <v>0</v>
      </c>
    </row>
    <row r="23" spans="1:26" ht="15.75">
      <c r="A23" s="108" t="s">
        <v>44</v>
      </c>
      <c r="B23" s="82" t="s">
        <v>878</v>
      </c>
      <c r="C23" s="6"/>
      <c r="D23" s="6">
        <v>145686.90999999997</v>
      </c>
      <c r="E23" s="6">
        <v>6720.37</v>
      </c>
      <c r="F23" s="6">
        <v>946881.2599999994</v>
      </c>
      <c r="G23" s="6">
        <v>42841.950000000004</v>
      </c>
      <c r="H23" s="6">
        <v>10439435.240000013</v>
      </c>
      <c r="I23" s="6">
        <v>509081.8300000003</v>
      </c>
      <c r="J23" s="6">
        <v>450805.89</v>
      </c>
      <c r="K23" s="6">
        <v>19790.280000000002</v>
      </c>
      <c r="L23" s="6">
        <v>1339462.029999999</v>
      </c>
      <c r="M23" s="6">
        <v>18178.930000000008</v>
      </c>
      <c r="N23" s="6"/>
      <c r="O23" s="6"/>
      <c r="P23" s="6">
        <v>247477.99999999994</v>
      </c>
      <c r="Q23" s="6"/>
      <c r="R23" s="6"/>
      <c r="S23" s="6">
        <v>14166362.69000001</v>
      </c>
      <c r="T23" s="6"/>
      <c r="U23" s="6">
        <f t="shared" si="0"/>
        <v>14166362.69000001</v>
      </c>
      <c r="V23" s="114">
        <f t="shared" si="5"/>
        <v>13569749.330000013</v>
      </c>
      <c r="W23" s="114">
        <f t="shared" si="1"/>
        <v>596613.3600000005</v>
      </c>
      <c r="X23" s="114">
        <f t="shared" si="2"/>
        <v>0</v>
      </c>
      <c r="Y23" s="114">
        <f t="shared" si="3"/>
        <v>14166362.690000014</v>
      </c>
      <c r="Z23" s="114">
        <f t="shared" si="4"/>
        <v>0</v>
      </c>
    </row>
    <row r="24" spans="1:26" ht="15.75">
      <c r="A24" s="108" t="s">
        <v>46</v>
      </c>
      <c r="B24" s="82" t="s">
        <v>879</v>
      </c>
      <c r="C24" s="6"/>
      <c r="D24" s="6">
        <v>1871975.7600000012</v>
      </c>
      <c r="E24" s="6">
        <v>74409.11000000004</v>
      </c>
      <c r="F24" s="6">
        <v>609200.8899999999</v>
      </c>
      <c r="G24" s="6">
        <v>26922.940000000002</v>
      </c>
      <c r="H24" s="6">
        <v>6677544.6499999985</v>
      </c>
      <c r="I24" s="6">
        <v>303520.94</v>
      </c>
      <c r="J24" s="6">
        <v>1089002.0999999999</v>
      </c>
      <c r="K24" s="6">
        <v>44370.580000000016</v>
      </c>
      <c r="L24" s="6">
        <v>319335.97</v>
      </c>
      <c r="M24" s="6">
        <v>1665.8600000000001</v>
      </c>
      <c r="N24" s="6"/>
      <c r="O24" s="6">
        <v>131947</v>
      </c>
      <c r="P24" s="6">
        <v>180159.74000000002</v>
      </c>
      <c r="Q24" s="6"/>
      <c r="R24" s="6"/>
      <c r="S24" s="6">
        <v>11330055.54</v>
      </c>
      <c r="T24" s="6"/>
      <c r="U24" s="6">
        <f t="shared" si="0"/>
        <v>11330055.54</v>
      </c>
      <c r="V24" s="114">
        <f t="shared" si="5"/>
        <v>10879166.110000001</v>
      </c>
      <c r="W24" s="114">
        <f t="shared" si="1"/>
        <v>450889.43000000005</v>
      </c>
      <c r="X24" s="114">
        <f t="shared" si="2"/>
        <v>0</v>
      </c>
      <c r="Y24" s="114">
        <f t="shared" si="3"/>
        <v>11330055.540000001</v>
      </c>
      <c r="Z24" s="114">
        <f t="shared" si="4"/>
        <v>0</v>
      </c>
    </row>
    <row r="25" spans="1:26" ht="15.75">
      <c r="A25" s="108" t="s">
        <v>48</v>
      </c>
      <c r="B25" s="82" t="s">
        <v>880</v>
      </c>
      <c r="C25" s="6"/>
      <c r="D25" s="6">
        <v>13586.510000000002</v>
      </c>
      <c r="E25" s="6">
        <v>333.31999999999994</v>
      </c>
      <c r="F25" s="6">
        <v>215094.22</v>
      </c>
      <c r="G25" s="6">
        <v>4285.7</v>
      </c>
      <c r="H25" s="6">
        <v>514121.89</v>
      </c>
      <c r="I25" s="6">
        <v>13241.160000000002</v>
      </c>
      <c r="J25" s="6">
        <v>689.43</v>
      </c>
      <c r="K25" s="6">
        <v>1.69</v>
      </c>
      <c r="L25" s="6">
        <v>67633.53</v>
      </c>
      <c r="M25" s="6">
        <v>1193.79</v>
      </c>
      <c r="N25" s="6"/>
      <c r="O25" s="6"/>
      <c r="P25" s="6">
        <v>51130.350000000006</v>
      </c>
      <c r="Q25" s="6"/>
      <c r="R25" s="6"/>
      <c r="S25" s="6">
        <v>881311.5900000001</v>
      </c>
      <c r="T25" s="6"/>
      <c r="U25" s="6">
        <f t="shared" si="0"/>
        <v>881311.5900000001</v>
      </c>
      <c r="V25" s="114">
        <f t="shared" si="5"/>
        <v>862255.93</v>
      </c>
      <c r="W25" s="114">
        <f t="shared" si="1"/>
        <v>19055.66</v>
      </c>
      <c r="X25" s="114">
        <f t="shared" si="2"/>
        <v>0</v>
      </c>
      <c r="Y25" s="114">
        <f t="shared" si="3"/>
        <v>881311.5900000001</v>
      </c>
      <c r="Z25" s="114">
        <f t="shared" si="4"/>
        <v>0</v>
      </c>
    </row>
    <row r="26" spans="1:26" ht="15.75">
      <c r="A26" s="108" t="s">
        <v>50</v>
      </c>
      <c r="B26" s="82" t="s">
        <v>881</v>
      </c>
      <c r="C26" s="6"/>
      <c r="D26" s="6">
        <v>7880998.920000005</v>
      </c>
      <c r="E26" s="6"/>
      <c r="F26" s="6">
        <v>2344890.5000000014</v>
      </c>
      <c r="G26" s="6"/>
      <c r="H26" s="6">
        <v>16336342.2</v>
      </c>
      <c r="I26" s="6"/>
      <c r="J26" s="6">
        <v>2597668.8199999984</v>
      </c>
      <c r="K26" s="6"/>
      <c r="L26" s="6">
        <v>847557.6099999996</v>
      </c>
      <c r="M26" s="6"/>
      <c r="N26" s="6"/>
      <c r="O26" s="6"/>
      <c r="P26" s="6">
        <v>605358.2400000001</v>
      </c>
      <c r="Q26" s="6">
        <v>38433.619999999995</v>
      </c>
      <c r="R26" s="6"/>
      <c r="S26" s="6">
        <v>30651249.910000004</v>
      </c>
      <c r="T26" s="6"/>
      <c r="U26" s="6">
        <f t="shared" si="0"/>
        <v>30651249.910000004</v>
      </c>
      <c r="V26" s="114">
        <f t="shared" si="5"/>
        <v>30651249.910000004</v>
      </c>
      <c r="W26" s="114">
        <f t="shared" si="1"/>
        <v>0</v>
      </c>
      <c r="X26" s="114">
        <f t="shared" si="2"/>
        <v>0</v>
      </c>
      <c r="Y26" s="114">
        <f t="shared" si="3"/>
        <v>30651249.910000004</v>
      </c>
      <c r="Z26" s="114">
        <f t="shared" si="4"/>
        <v>0</v>
      </c>
    </row>
    <row r="27" spans="1:26" ht="15.75">
      <c r="A27" s="108" t="s">
        <v>52</v>
      </c>
      <c r="B27" s="82" t="s">
        <v>882</v>
      </c>
      <c r="C27" s="6"/>
      <c r="D27" s="6">
        <v>483071.68</v>
      </c>
      <c r="E27" s="6">
        <v>9917.57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19912.019999999997</v>
      </c>
      <c r="Q27" s="6"/>
      <c r="R27" s="6"/>
      <c r="S27" s="6">
        <v>512901.27</v>
      </c>
      <c r="T27" s="6"/>
      <c r="U27" s="6">
        <f t="shared" si="0"/>
        <v>512901.27</v>
      </c>
      <c r="V27" s="114">
        <f t="shared" si="5"/>
        <v>502983.7</v>
      </c>
      <c r="W27" s="114">
        <f t="shared" si="1"/>
        <v>9917.57</v>
      </c>
      <c r="X27" s="114">
        <f t="shared" si="2"/>
        <v>0</v>
      </c>
      <c r="Y27" s="114">
        <f t="shared" si="3"/>
        <v>512901.27</v>
      </c>
      <c r="Z27" s="114">
        <f t="shared" si="4"/>
        <v>0</v>
      </c>
    </row>
    <row r="28" spans="1:26" ht="15.75">
      <c r="A28" s="108" t="s">
        <v>54</v>
      </c>
      <c r="B28" s="82" t="s">
        <v>883</v>
      </c>
      <c r="C28" s="6"/>
      <c r="D28" s="6"/>
      <c r="E28" s="6"/>
      <c r="F28" s="6">
        <v>470784.80000000005</v>
      </c>
      <c r="G28" s="6"/>
      <c r="H28" s="6">
        <v>1255491.58</v>
      </c>
      <c r="I28" s="6">
        <v>1299.5300000000002</v>
      </c>
      <c r="J28" s="6">
        <v>81589.09</v>
      </c>
      <c r="K28" s="6">
        <v>-781.0000000000002</v>
      </c>
      <c r="L28" s="6">
        <v>1212458.71</v>
      </c>
      <c r="M28" s="6">
        <v>6804.18</v>
      </c>
      <c r="N28" s="6"/>
      <c r="O28" s="6"/>
      <c r="P28" s="6">
        <v>31577.870000000003</v>
      </c>
      <c r="Q28" s="6"/>
      <c r="R28" s="6"/>
      <c r="S28" s="6">
        <v>3059224.7600000002</v>
      </c>
      <c r="T28" s="6"/>
      <c r="U28" s="6">
        <f t="shared" si="0"/>
        <v>3059224.7600000002</v>
      </c>
      <c r="V28" s="114">
        <f t="shared" si="5"/>
        <v>3051902.0500000003</v>
      </c>
      <c r="W28" s="114">
        <f t="shared" si="1"/>
        <v>7322.71</v>
      </c>
      <c r="X28" s="114">
        <f t="shared" si="2"/>
        <v>0</v>
      </c>
      <c r="Y28" s="114">
        <f t="shared" si="3"/>
        <v>3059224.7600000002</v>
      </c>
      <c r="Z28" s="114">
        <f t="shared" si="4"/>
        <v>0</v>
      </c>
    </row>
    <row r="29" spans="1:26" ht="15.75">
      <c r="A29" s="108" t="s">
        <v>56</v>
      </c>
      <c r="B29" s="82" t="s">
        <v>884</v>
      </c>
      <c r="C29" s="6"/>
      <c r="D29" s="6">
        <v>3134090.66</v>
      </c>
      <c r="E29" s="6">
        <v>358893.09999999974</v>
      </c>
      <c r="F29" s="6">
        <v>1020240.3800000002</v>
      </c>
      <c r="G29" s="6">
        <v>109069.69000000002</v>
      </c>
      <c r="H29" s="6">
        <v>22552170.49999998</v>
      </c>
      <c r="I29" s="6">
        <v>2372627.2600000016</v>
      </c>
      <c r="J29" s="6">
        <v>1314961.7100000004</v>
      </c>
      <c r="K29" s="6">
        <v>141627.58999999997</v>
      </c>
      <c r="L29" s="6">
        <v>1677653.3900000006</v>
      </c>
      <c r="M29" s="6">
        <v>13714.89</v>
      </c>
      <c r="N29" s="6"/>
      <c r="O29" s="6"/>
      <c r="P29" s="6">
        <v>1986705.1700000002</v>
      </c>
      <c r="Q29" s="6"/>
      <c r="R29" s="6"/>
      <c r="S29" s="6">
        <v>34681754.33999999</v>
      </c>
      <c r="T29" s="6"/>
      <c r="U29" s="6">
        <f t="shared" si="0"/>
        <v>34681754.33999999</v>
      </c>
      <c r="V29" s="114">
        <f t="shared" si="5"/>
        <v>31685821.809999984</v>
      </c>
      <c r="W29" s="114">
        <f t="shared" si="1"/>
        <v>2995932.530000001</v>
      </c>
      <c r="X29" s="114">
        <f t="shared" si="2"/>
        <v>0</v>
      </c>
      <c r="Y29" s="114">
        <f t="shared" si="3"/>
        <v>34681754.33999999</v>
      </c>
      <c r="Z29" s="114">
        <f t="shared" si="4"/>
        <v>0</v>
      </c>
    </row>
    <row r="30" spans="1:26" ht="15.75">
      <c r="A30" s="108" t="s">
        <v>58</v>
      </c>
      <c r="B30" s="82" t="s">
        <v>885</v>
      </c>
      <c r="C30" s="6"/>
      <c r="D30" s="6">
        <v>47074.76</v>
      </c>
      <c r="E30" s="6"/>
      <c r="F30" s="6">
        <v>584056.7599999999</v>
      </c>
      <c r="G30" s="6">
        <v>30399.939999999988</v>
      </c>
      <c r="H30" s="6">
        <v>12593300.33000001</v>
      </c>
      <c r="I30" s="6">
        <v>748205.7000000002</v>
      </c>
      <c r="J30" s="6">
        <v>267199.25</v>
      </c>
      <c r="K30" s="6">
        <v>11566.07</v>
      </c>
      <c r="L30" s="6">
        <v>18198.260000000002</v>
      </c>
      <c r="M30" s="6"/>
      <c r="N30" s="6"/>
      <c r="O30" s="6"/>
      <c r="P30" s="6">
        <v>208054.26</v>
      </c>
      <c r="Q30" s="6"/>
      <c r="R30" s="6"/>
      <c r="S30" s="6">
        <v>14508055.33000001</v>
      </c>
      <c r="T30" s="6"/>
      <c r="U30" s="6">
        <f t="shared" si="0"/>
        <v>14508055.33000001</v>
      </c>
      <c r="V30" s="114">
        <f t="shared" si="5"/>
        <v>13717883.620000008</v>
      </c>
      <c r="W30" s="114">
        <f t="shared" si="1"/>
        <v>790171.7100000001</v>
      </c>
      <c r="X30" s="114">
        <f t="shared" si="2"/>
        <v>0</v>
      </c>
      <c r="Y30" s="114">
        <f t="shared" si="3"/>
        <v>14508055.33000001</v>
      </c>
      <c r="Z30" s="114">
        <f t="shared" si="4"/>
        <v>0</v>
      </c>
    </row>
    <row r="31" spans="1:26" ht="15.75">
      <c r="A31" s="108" t="s">
        <v>60</v>
      </c>
      <c r="B31" s="82" t="s">
        <v>886</v>
      </c>
      <c r="C31" s="6"/>
      <c r="D31" s="6">
        <v>0</v>
      </c>
      <c r="E31" s="6"/>
      <c r="F31" s="6">
        <v>63235.020000000004</v>
      </c>
      <c r="G31" s="6">
        <v>1107</v>
      </c>
      <c r="H31" s="6">
        <v>64564.72</v>
      </c>
      <c r="I31" s="6">
        <v>1659.32</v>
      </c>
      <c r="J31" s="6">
        <v>0</v>
      </c>
      <c r="K31" s="6"/>
      <c r="L31" s="6">
        <v>50391.060000000005</v>
      </c>
      <c r="M31" s="6">
        <v>92.18</v>
      </c>
      <c r="N31" s="6"/>
      <c r="O31" s="6"/>
      <c r="P31" s="6"/>
      <c r="Q31" s="6"/>
      <c r="R31" s="6"/>
      <c r="S31" s="6">
        <v>181049.30000000002</v>
      </c>
      <c r="T31" s="6"/>
      <c r="U31" s="6">
        <f t="shared" si="0"/>
        <v>181049.30000000002</v>
      </c>
      <c r="V31" s="114">
        <f t="shared" si="5"/>
        <v>178190.80000000002</v>
      </c>
      <c r="W31" s="114">
        <f t="shared" si="1"/>
        <v>2858.4999999999995</v>
      </c>
      <c r="X31" s="114">
        <f t="shared" si="2"/>
        <v>0</v>
      </c>
      <c r="Y31" s="114">
        <f t="shared" si="3"/>
        <v>181049.30000000002</v>
      </c>
      <c r="Z31" s="114">
        <f t="shared" si="4"/>
        <v>0</v>
      </c>
    </row>
    <row r="32" spans="1:26" ht="15.75">
      <c r="A32" s="108" t="s">
        <v>62</v>
      </c>
      <c r="B32" s="82" t="s">
        <v>887</v>
      </c>
      <c r="C32" s="6"/>
      <c r="D32" s="6">
        <v>147263.35</v>
      </c>
      <c r="E32" s="6">
        <v>17198.550000000003</v>
      </c>
      <c r="F32" s="6">
        <v>1581714.5700000005</v>
      </c>
      <c r="G32" s="6">
        <v>209143.26000000015</v>
      </c>
      <c r="H32" s="6">
        <v>31240461.130000014</v>
      </c>
      <c r="I32" s="6">
        <v>3750604.950000002</v>
      </c>
      <c r="J32" s="6">
        <v>1961440.8699999996</v>
      </c>
      <c r="K32" s="6">
        <v>228137.09999999998</v>
      </c>
      <c r="L32" s="6">
        <v>23970.68</v>
      </c>
      <c r="M32" s="6">
        <v>3144.8</v>
      </c>
      <c r="N32" s="6"/>
      <c r="O32" s="6"/>
      <c r="P32" s="6">
        <v>597627.5900000001</v>
      </c>
      <c r="Q32" s="6"/>
      <c r="R32" s="6"/>
      <c r="S32" s="6">
        <v>39760706.85000002</v>
      </c>
      <c r="T32" s="6"/>
      <c r="U32" s="6">
        <f t="shared" si="0"/>
        <v>39760706.85000002</v>
      </c>
      <c r="V32" s="114">
        <f t="shared" si="5"/>
        <v>35552478.19000002</v>
      </c>
      <c r="W32" s="114">
        <f t="shared" si="1"/>
        <v>4208228.660000002</v>
      </c>
      <c r="X32" s="114">
        <f t="shared" si="2"/>
        <v>0</v>
      </c>
      <c r="Y32" s="114">
        <f t="shared" si="3"/>
        <v>39760706.850000024</v>
      </c>
      <c r="Z32" s="114">
        <f t="shared" si="4"/>
        <v>0</v>
      </c>
    </row>
    <row r="33" spans="1:26" ht="15.75">
      <c r="A33" s="108" t="s">
        <v>64</v>
      </c>
      <c r="B33" s="82" t="s">
        <v>888</v>
      </c>
      <c r="C33" s="6"/>
      <c r="D33" s="6">
        <v>155525.74000000002</v>
      </c>
      <c r="E33" s="6">
        <v>2808.2900000000004</v>
      </c>
      <c r="F33" s="6">
        <v>255505.88999999998</v>
      </c>
      <c r="G33" s="6">
        <v>5521.93</v>
      </c>
      <c r="H33" s="6">
        <v>382403.8499999999</v>
      </c>
      <c r="I33" s="6">
        <v>9248.679999999998</v>
      </c>
      <c r="J33" s="6">
        <v>184657.82</v>
      </c>
      <c r="K33" s="6">
        <v>4568.29</v>
      </c>
      <c r="L33" s="6">
        <v>142525.01</v>
      </c>
      <c r="M33" s="6">
        <v>3063.3700000000003</v>
      </c>
      <c r="N33" s="6">
        <v>5898</v>
      </c>
      <c r="O33" s="6"/>
      <c r="P33" s="6">
        <v>84091</v>
      </c>
      <c r="Q33" s="6"/>
      <c r="R33" s="6"/>
      <c r="S33" s="6">
        <v>1235817.87</v>
      </c>
      <c r="T33" s="6"/>
      <c r="U33" s="6">
        <f t="shared" si="0"/>
        <v>1235817.87</v>
      </c>
      <c r="V33" s="114">
        <f t="shared" si="5"/>
        <v>1210607.31</v>
      </c>
      <c r="W33" s="114">
        <f t="shared" si="1"/>
        <v>25210.56</v>
      </c>
      <c r="X33" s="114">
        <f t="shared" si="2"/>
        <v>0</v>
      </c>
      <c r="Y33" s="114">
        <f t="shared" si="3"/>
        <v>1235817.87</v>
      </c>
      <c r="Z33" s="114">
        <f t="shared" si="4"/>
        <v>0</v>
      </c>
    </row>
    <row r="34" spans="1:26" ht="15.75">
      <c r="A34" s="108" t="s">
        <v>66</v>
      </c>
      <c r="B34" s="82" t="s">
        <v>889</v>
      </c>
      <c r="C34" s="6">
        <v>284576.37000000017</v>
      </c>
      <c r="D34" s="6">
        <v>6808982.770000011</v>
      </c>
      <c r="E34" s="6">
        <v>882289.7899999992</v>
      </c>
      <c r="F34" s="6">
        <v>5840541.7899999805</v>
      </c>
      <c r="G34" s="6">
        <v>761263.3099999996</v>
      </c>
      <c r="H34" s="6">
        <v>84771004.38000001</v>
      </c>
      <c r="I34" s="6">
        <v>10385002.860000003</v>
      </c>
      <c r="J34" s="6">
        <v>5599793.69</v>
      </c>
      <c r="K34" s="6">
        <v>672446.9799999996</v>
      </c>
      <c r="L34" s="6">
        <v>283752.9000000008</v>
      </c>
      <c r="M34" s="6"/>
      <c r="N34" s="6"/>
      <c r="O34" s="6"/>
      <c r="P34" s="6">
        <v>3073939.6900000004</v>
      </c>
      <c r="Q34" s="6">
        <v>14890.5</v>
      </c>
      <c r="R34" s="6"/>
      <c r="S34" s="6">
        <v>119378485.03</v>
      </c>
      <c r="T34" s="6"/>
      <c r="U34" s="6">
        <f t="shared" si="0"/>
        <v>119378485.03</v>
      </c>
      <c r="V34" s="114">
        <f t="shared" si="5"/>
        <v>106677482.09</v>
      </c>
      <c r="W34" s="114">
        <f t="shared" si="1"/>
        <v>12701002.940000001</v>
      </c>
      <c r="X34" s="114">
        <f t="shared" si="2"/>
        <v>0</v>
      </c>
      <c r="Y34" s="114">
        <f t="shared" si="3"/>
        <v>119378485.03</v>
      </c>
      <c r="Z34" s="114">
        <f t="shared" si="4"/>
        <v>0</v>
      </c>
    </row>
    <row r="35" spans="1:26" ht="15.75">
      <c r="A35" s="108" t="s">
        <v>68</v>
      </c>
      <c r="B35" s="82" t="s">
        <v>890</v>
      </c>
      <c r="C35" s="6"/>
      <c r="D35" s="6">
        <v>362</v>
      </c>
      <c r="E35" s="6"/>
      <c r="F35" s="6">
        <v>1487159.57</v>
      </c>
      <c r="G35" s="6">
        <v>34313.24</v>
      </c>
      <c r="H35" s="6">
        <v>3840253.57</v>
      </c>
      <c r="I35" s="6">
        <v>87631.44</v>
      </c>
      <c r="J35" s="6">
        <v>171326.82999999996</v>
      </c>
      <c r="K35" s="6">
        <v>2768.0199999999995</v>
      </c>
      <c r="L35" s="6">
        <v>4237.88</v>
      </c>
      <c r="M35" s="6"/>
      <c r="N35" s="6"/>
      <c r="O35" s="6"/>
      <c r="P35" s="6">
        <v>110210.76000000001</v>
      </c>
      <c r="Q35" s="6"/>
      <c r="R35" s="6"/>
      <c r="S35" s="6">
        <v>5738263.31</v>
      </c>
      <c r="T35" s="6"/>
      <c r="U35" s="6">
        <f t="shared" si="0"/>
        <v>5738263.31</v>
      </c>
      <c r="V35" s="114">
        <f t="shared" si="5"/>
        <v>5613550.609999999</v>
      </c>
      <c r="W35" s="114">
        <f t="shared" si="1"/>
        <v>124712.7</v>
      </c>
      <c r="X35" s="114">
        <f t="shared" si="2"/>
        <v>0</v>
      </c>
      <c r="Y35" s="114">
        <f t="shared" si="3"/>
        <v>5738263.31</v>
      </c>
      <c r="Z35" s="114">
        <f t="shared" si="4"/>
        <v>0</v>
      </c>
    </row>
    <row r="36" spans="1:26" ht="15.75">
      <c r="A36" s="108" t="s">
        <v>70</v>
      </c>
      <c r="B36" s="82" t="s">
        <v>891</v>
      </c>
      <c r="C36" s="6"/>
      <c r="D36" s="6">
        <v>940.6800000000001</v>
      </c>
      <c r="E36" s="6"/>
      <c r="F36" s="6">
        <v>2459029.3900000006</v>
      </c>
      <c r="G36" s="6">
        <v>69519.84000000003</v>
      </c>
      <c r="H36" s="6">
        <v>3306919.0099999993</v>
      </c>
      <c r="I36" s="6">
        <v>102929.92999999998</v>
      </c>
      <c r="J36" s="6">
        <v>851019.7699999997</v>
      </c>
      <c r="K36" s="6">
        <v>30921.91</v>
      </c>
      <c r="L36" s="6">
        <v>37717.09</v>
      </c>
      <c r="M36" s="6"/>
      <c r="N36" s="6"/>
      <c r="O36" s="6"/>
      <c r="P36" s="6">
        <v>139432</v>
      </c>
      <c r="Q36" s="6"/>
      <c r="R36" s="6"/>
      <c r="S36" s="6">
        <v>6998429.619999999</v>
      </c>
      <c r="T36" s="6"/>
      <c r="U36" s="6">
        <f t="shared" si="0"/>
        <v>6998429.619999999</v>
      </c>
      <c r="V36" s="114">
        <f t="shared" si="5"/>
        <v>6795057.9399999995</v>
      </c>
      <c r="W36" s="114">
        <f t="shared" si="1"/>
        <v>203371.68000000002</v>
      </c>
      <c r="X36" s="114">
        <f t="shared" si="2"/>
        <v>0</v>
      </c>
      <c r="Y36" s="114">
        <f t="shared" si="3"/>
        <v>6998429.619999999</v>
      </c>
      <c r="Z36" s="114">
        <f t="shared" si="4"/>
        <v>0</v>
      </c>
    </row>
    <row r="37" spans="1:26" ht="15.75">
      <c r="A37" s="108" t="s">
        <v>72</v>
      </c>
      <c r="B37" s="82" t="s">
        <v>892</v>
      </c>
      <c r="C37" s="6"/>
      <c r="D37" s="6">
        <v>463114.0599999999</v>
      </c>
      <c r="E37" s="6">
        <v>37084.01</v>
      </c>
      <c r="F37" s="6">
        <v>621529.0300000003</v>
      </c>
      <c r="G37" s="6">
        <v>46077.720000000016</v>
      </c>
      <c r="H37" s="6">
        <v>8113628.369999999</v>
      </c>
      <c r="I37" s="6">
        <v>565516.11</v>
      </c>
      <c r="J37" s="6">
        <v>2531117.02</v>
      </c>
      <c r="K37" s="6">
        <v>199774.60000000006</v>
      </c>
      <c r="L37" s="6">
        <v>303280.4099999999</v>
      </c>
      <c r="M37" s="6">
        <v>245.82999999999998</v>
      </c>
      <c r="N37" s="6"/>
      <c r="O37" s="6"/>
      <c r="P37" s="6">
        <v>396771.74</v>
      </c>
      <c r="Q37" s="6"/>
      <c r="R37" s="6"/>
      <c r="S37" s="6">
        <v>13278138.899999999</v>
      </c>
      <c r="T37" s="6"/>
      <c r="U37" s="6">
        <f t="shared" si="0"/>
        <v>13278138.899999999</v>
      </c>
      <c r="V37" s="114">
        <f t="shared" si="5"/>
        <v>12429440.629999999</v>
      </c>
      <c r="W37" s="114">
        <f t="shared" si="1"/>
        <v>848698.27</v>
      </c>
      <c r="X37" s="114">
        <f t="shared" si="2"/>
        <v>0</v>
      </c>
      <c r="Y37" s="114">
        <f t="shared" si="3"/>
        <v>13278138.899999999</v>
      </c>
      <c r="Z37" s="114">
        <f t="shared" si="4"/>
        <v>0</v>
      </c>
    </row>
    <row r="38" spans="1:26" ht="15.75">
      <c r="A38" s="108" t="s">
        <v>74</v>
      </c>
      <c r="B38" s="82" t="s">
        <v>893</v>
      </c>
      <c r="C38" s="6"/>
      <c r="D38" s="6">
        <v>105355.81</v>
      </c>
      <c r="E38" s="6">
        <v>2640.2</v>
      </c>
      <c r="F38" s="6">
        <v>185360.26999999996</v>
      </c>
      <c r="G38" s="6">
        <v>4742.599999999999</v>
      </c>
      <c r="H38" s="6">
        <v>1063471.39</v>
      </c>
      <c r="I38" s="6">
        <v>25402.759999999995</v>
      </c>
      <c r="J38" s="6">
        <v>214505.07</v>
      </c>
      <c r="K38" s="6">
        <v>5571.86</v>
      </c>
      <c r="L38" s="6">
        <v>10310.57</v>
      </c>
      <c r="M38" s="6">
        <v>0</v>
      </c>
      <c r="N38" s="6"/>
      <c r="O38" s="6"/>
      <c r="P38" s="6">
        <v>144819.09999999998</v>
      </c>
      <c r="Q38" s="6"/>
      <c r="R38" s="6"/>
      <c r="S38" s="6">
        <v>1762179.63</v>
      </c>
      <c r="T38" s="6"/>
      <c r="U38" s="6">
        <f t="shared" si="0"/>
        <v>1762179.63</v>
      </c>
      <c r="V38" s="114">
        <f t="shared" si="5"/>
        <v>1723822.21</v>
      </c>
      <c r="W38" s="114">
        <f t="shared" si="1"/>
        <v>38357.42</v>
      </c>
      <c r="X38" s="114">
        <f t="shared" si="2"/>
        <v>0</v>
      </c>
      <c r="Y38" s="114">
        <f t="shared" si="3"/>
        <v>1762179.63</v>
      </c>
      <c r="Z38" s="114">
        <f t="shared" si="4"/>
        <v>0</v>
      </c>
    </row>
    <row r="39" spans="1:26" ht="15.75">
      <c r="A39" s="108" t="s">
        <v>76</v>
      </c>
      <c r="B39" s="82" t="s">
        <v>894</v>
      </c>
      <c r="C39" s="6"/>
      <c r="D39" s="6">
        <v>288340.54999999993</v>
      </c>
      <c r="E39" s="6">
        <v>20353.039999999997</v>
      </c>
      <c r="F39" s="6">
        <v>1115050.4600000007</v>
      </c>
      <c r="G39" s="6">
        <v>80692.62999999996</v>
      </c>
      <c r="H39" s="6">
        <v>13690644.089999989</v>
      </c>
      <c r="I39" s="6">
        <v>973935.2200000004</v>
      </c>
      <c r="J39" s="6">
        <v>492909.20999999973</v>
      </c>
      <c r="K39" s="6">
        <v>53416.079999999994</v>
      </c>
      <c r="L39" s="6">
        <v>906728.9700000001</v>
      </c>
      <c r="M39" s="6">
        <v>52028.71000000001</v>
      </c>
      <c r="N39" s="6"/>
      <c r="O39" s="6">
        <v>105425</v>
      </c>
      <c r="P39" s="6">
        <v>410343.46000000014</v>
      </c>
      <c r="Q39" s="6"/>
      <c r="R39" s="6"/>
      <c r="S39" s="6">
        <v>18189867.41999999</v>
      </c>
      <c r="T39" s="6"/>
      <c r="U39" s="6">
        <f t="shared" si="0"/>
        <v>18189867.41999999</v>
      </c>
      <c r="V39" s="114">
        <f t="shared" si="5"/>
        <v>17009441.73999999</v>
      </c>
      <c r="W39" s="114">
        <f t="shared" si="1"/>
        <v>1180425.6800000004</v>
      </c>
      <c r="X39" s="114">
        <f t="shared" si="2"/>
        <v>0</v>
      </c>
      <c r="Y39" s="114">
        <f t="shared" si="3"/>
        <v>18189867.41999999</v>
      </c>
      <c r="Z39" s="114">
        <f t="shared" si="4"/>
        <v>0</v>
      </c>
    </row>
    <row r="40" spans="1:26" ht="15.75">
      <c r="A40" s="108" t="s">
        <v>78</v>
      </c>
      <c r="B40" s="82" t="s">
        <v>895</v>
      </c>
      <c r="C40" s="6"/>
      <c r="D40" s="6">
        <v>17813.7</v>
      </c>
      <c r="E40" s="6">
        <v>0</v>
      </c>
      <c r="F40" s="6">
        <v>8101.71</v>
      </c>
      <c r="G40" s="6">
        <v>0</v>
      </c>
      <c r="H40" s="6">
        <v>970117.5699999998</v>
      </c>
      <c r="I40" s="6">
        <v>27744.940000000002</v>
      </c>
      <c r="J40" s="6">
        <v>453872.93999999994</v>
      </c>
      <c r="K40" s="6">
        <v>13416.34</v>
      </c>
      <c r="L40" s="6"/>
      <c r="M40" s="6"/>
      <c r="N40" s="6"/>
      <c r="O40" s="6"/>
      <c r="P40" s="6">
        <v>51962.299999999996</v>
      </c>
      <c r="Q40" s="6"/>
      <c r="R40" s="6"/>
      <c r="S40" s="6">
        <v>1543029.5</v>
      </c>
      <c r="T40" s="6"/>
      <c r="U40" s="6">
        <f t="shared" si="0"/>
        <v>1543029.5</v>
      </c>
      <c r="V40" s="114">
        <f t="shared" si="5"/>
        <v>1501868.22</v>
      </c>
      <c r="W40" s="114">
        <f t="shared" si="1"/>
        <v>41161.28</v>
      </c>
      <c r="X40" s="114">
        <f t="shared" si="2"/>
        <v>0</v>
      </c>
      <c r="Y40" s="114">
        <f t="shared" si="3"/>
        <v>1543029.5</v>
      </c>
      <c r="Z40" s="114">
        <f t="shared" si="4"/>
        <v>0</v>
      </c>
    </row>
    <row r="41" spans="1:26" ht="15.75">
      <c r="A41" s="108" t="s">
        <v>80</v>
      </c>
      <c r="B41" s="82" t="s">
        <v>896</v>
      </c>
      <c r="C41" s="6"/>
      <c r="D41" s="6">
        <v>49336.46</v>
      </c>
      <c r="E41" s="6"/>
      <c r="F41" s="6">
        <v>773905.0599999996</v>
      </c>
      <c r="G41" s="6"/>
      <c r="H41" s="6">
        <v>2104347.13</v>
      </c>
      <c r="I41" s="6"/>
      <c r="J41" s="6">
        <v>395370.2700000001</v>
      </c>
      <c r="K41" s="6"/>
      <c r="L41" s="6">
        <v>4949.639999999999</v>
      </c>
      <c r="M41" s="6"/>
      <c r="N41" s="6"/>
      <c r="O41" s="6"/>
      <c r="P41" s="6">
        <v>132879</v>
      </c>
      <c r="Q41" s="6"/>
      <c r="R41" s="6"/>
      <c r="S41" s="6">
        <v>3460787.5599999996</v>
      </c>
      <c r="T41" s="6"/>
      <c r="U41" s="6">
        <f t="shared" si="0"/>
        <v>3460787.5599999996</v>
      </c>
      <c r="V41" s="114">
        <f t="shared" si="5"/>
        <v>3460787.5599999996</v>
      </c>
      <c r="W41" s="114">
        <f t="shared" si="1"/>
        <v>0</v>
      </c>
      <c r="X41" s="114">
        <f t="shared" si="2"/>
        <v>0</v>
      </c>
      <c r="Y41" s="114">
        <f t="shared" si="3"/>
        <v>3460787.5599999996</v>
      </c>
      <c r="Z41" s="114">
        <f t="shared" si="4"/>
        <v>0</v>
      </c>
    </row>
    <row r="42" spans="1:26" ht="15.75">
      <c r="A42" s="108" t="s">
        <v>82</v>
      </c>
      <c r="B42" s="82" t="s">
        <v>897</v>
      </c>
      <c r="C42" s="6">
        <v>65.52</v>
      </c>
      <c r="D42" s="6"/>
      <c r="E42" s="6"/>
      <c r="F42" s="6"/>
      <c r="G42" s="6"/>
      <c r="H42" s="6">
        <v>1640542.0999999999</v>
      </c>
      <c r="I42" s="6">
        <v>63261.59999999999</v>
      </c>
      <c r="J42" s="6">
        <v>34602.950000000004</v>
      </c>
      <c r="K42" s="6">
        <v>2198.88</v>
      </c>
      <c r="L42" s="6"/>
      <c r="M42" s="6"/>
      <c r="N42" s="6"/>
      <c r="O42" s="6"/>
      <c r="P42" s="6">
        <v>102294</v>
      </c>
      <c r="Q42" s="6"/>
      <c r="R42" s="6"/>
      <c r="S42" s="6">
        <v>1842965.0499999998</v>
      </c>
      <c r="T42" s="6"/>
      <c r="U42" s="6">
        <f t="shared" si="0"/>
        <v>1842965.0499999998</v>
      </c>
      <c r="V42" s="114">
        <f t="shared" si="5"/>
        <v>1777504.5699999998</v>
      </c>
      <c r="W42" s="114">
        <f t="shared" si="1"/>
        <v>65460.47999999999</v>
      </c>
      <c r="X42" s="114">
        <f t="shared" si="2"/>
        <v>0</v>
      </c>
      <c r="Y42" s="114">
        <f t="shared" si="3"/>
        <v>1842965.0499999998</v>
      </c>
      <c r="Z42" s="114">
        <f t="shared" si="4"/>
        <v>0</v>
      </c>
    </row>
    <row r="43" spans="1:26" ht="15.75">
      <c r="A43" s="108" t="s">
        <v>84</v>
      </c>
      <c r="B43" s="82" t="s">
        <v>898</v>
      </c>
      <c r="C43" s="6"/>
      <c r="D43" s="6"/>
      <c r="E43" s="6">
        <v>3136.76</v>
      </c>
      <c r="F43" s="6">
        <v>278186.07</v>
      </c>
      <c r="G43" s="6">
        <v>16869.84</v>
      </c>
      <c r="H43" s="6">
        <v>2398132.0699999984</v>
      </c>
      <c r="I43" s="6">
        <v>178237.94999999995</v>
      </c>
      <c r="J43" s="6">
        <v>510299.5500000002</v>
      </c>
      <c r="K43" s="6">
        <v>40732.46000000001</v>
      </c>
      <c r="L43" s="6">
        <v>373674.47000000003</v>
      </c>
      <c r="M43" s="6">
        <v>0</v>
      </c>
      <c r="N43" s="6"/>
      <c r="O43" s="6"/>
      <c r="P43" s="6">
        <v>167269.9</v>
      </c>
      <c r="Q43" s="6"/>
      <c r="R43" s="6"/>
      <c r="S43" s="6">
        <v>3966539.069999999</v>
      </c>
      <c r="T43" s="6"/>
      <c r="U43" s="6">
        <f t="shared" si="0"/>
        <v>3966539.069999999</v>
      </c>
      <c r="V43" s="114">
        <f t="shared" si="5"/>
        <v>3727562.0599999987</v>
      </c>
      <c r="W43" s="114">
        <f t="shared" si="1"/>
        <v>238977.00999999995</v>
      </c>
      <c r="X43" s="114">
        <f t="shared" si="2"/>
        <v>0</v>
      </c>
      <c r="Y43" s="114">
        <f t="shared" si="3"/>
        <v>3966539.0699999984</v>
      </c>
      <c r="Z43" s="114">
        <f t="shared" si="4"/>
        <v>0</v>
      </c>
    </row>
    <row r="44" spans="1:26" ht="15.75">
      <c r="A44" s="108" t="s">
        <v>86</v>
      </c>
      <c r="B44" s="82" t="s">
        <v>899</v>
      </c>
      <c r="C44" s="6"/>
      <c r="D44" s="6">
        <v>51362.72</v>
      </c>
      <c r="E44" s="6">
        <v>63.59</v>
      </c>
      <c r="F44" s="6">
        <v>497091.91</v>
      </c>
      <c r="G44" s="6">
        <v>9938.070000000002</v>
      </c>
      <c r="H44" s="6">
        <v>2941915.789999998</v>
      </c>
      <c r="I44" s="6">
        <v>60977.090000000004</v>
      </c>
      <c r="J44" s="6">
        <v>244287.82999999996</v>
      </c>
      <c r="K44" s="6">
        <v>4443.89</v>
      </c>
      <c r="L44" s="6">
        <v>26214.63</v>
      </c>
      <c r="M44" s="6"/>
      <c r="N44" s="6"/>
      <c r="O44" s="6"/>
      <c r="P44" s="6">
        <v>109995.99999999999</v>
      </c>
      <c r="Q44" s="6"/>
      <c r="R44" s="6"/>
      <c r="S44" s="6">
        <v>3946291.519999998</v>
      </c>
      <c r="T44" s="6"/>
      <c r="U44" s="6">
        <f t="shared" si="0"/>
        <v>3946291.519999998</v>
      </c>
      <c r="V44" s="114">
        <f t="shared" si="5"/>
        <v>3870868.879999998</v>
      </c>
      <c r="W44" s="114">
        <f t="shared" si="1"/>
        <v>75422.64</v>
      </c>
      <c r="X44" s="114">
        <f t="shared" si="2"/>
        <v>0</v>
      </c>
      <c r="Y44" s="114">
        <f t="shared" si="3"/>
        <v>3946291.519999998</v>
      </c>
      <c r="Z44" s="114">
        <f t="shared" si="4"/>
        <v>0</v>
      </c>
    </row>
    <row r="45" spans="1:26" ht="15.75">
      <c r="A45" s="108" t="s">
        <v>88</v>
      </c>
      <c r="B45" s="82" t="s">
        <v>900</v>
      </c>
      <c r="C45" s="6"/>
      <c r="D45" s="6">
        <v>43047491.379999936</v>
      </c>
      <c r="E45" s="6">
        <v>6165582.839999998</v>
      </c>
      <c r="F45" s="6">
        <v>5115820.729999997</v>
      </c>
      <c r="G45" s="6">
        <v>817006.0299999996</v>
      </c>
      <c r="H45" s="6">
        <v>23018281.679999977</v>
      </c>
      <c r="I45" s="6">
        <v>1307414.490000001</v>
      </c>
      <c r="J45" s="6">
        <v>3640513.270000001</v>
      </c>
      <c r="K45" s="6">
        <v>420915.94999999984</v>
      </c>
      <c r="L45" s="6">
        <v>323321.75999999995</v>
      </c>
      <c r="M45" s="6">
        <v>79.29</v>
      </c>
      <c r="N45" s="6"/>
      <c r="O45" s="6"/>
      <c r="P45" s="6">
        <v>1834626.349999999</v>
      </c>
      <c r="Q45" s="6">
        <v>81963.04</v>
      </c>
      <c r="R45" s="6"/>
      <c r="S45" s="6">
        <v>85773016.80999991</v>
      </c>
      <c r="T45" s="6"/>
      <c r="U45" s="6">
        <f t="shared" si="0"/>
        <v>85773016.80999991</v>
      </c>
      <c r="V45" s="114">
        <f t="shared" si="5"/>
        <v>77062018.2099999</v>
      </c>
      <c r="W45" s="114">
        <f t="shared" si="1"/>
        <v>8710998.599999998</v>
      </c>
      <c r="X45" s="114">
        <f t="shared" si="2"/>
        <v>0</v>
      </c>
      <c r="Y45" s="114">
        <f t="shared" si="3"/>
        <v>85773016.8099999</v>
      </c>
      <c r="Z45" s="114">
        <f t="shared" si="4"/>
        <v>0</v>
      </c>
    </row>
    <row r="46" spans="1:26" ht="15.75">
      <c r="A46" s="108" t="s">
        <v>90</v>
      </c>
      <c r="B46" s="82" t="s">
        <v>901</v>
      </c>
      <c r="C46" s="6"/>
      <c r="D46" s="6">
        <v>132480.81</v>
      </c>
      <c r="E46" s="6">
        <v>8622.06</v>
      </c>
      <c r="F46" s="6">
        <v>1163196.2500000002</v>
      </c>
      <c r="G46" s="6">
        <v>22713.750000000007</v>
      </c>
      <c r="H46" s="6">
        <v>1309300.9100000004</v>
      </c>
      <c r="I46" s="6">
        <v>26799.51</v>
      </c>
      <c r="J46" s="6">
        <v>182287.07</v>
      </c>
      <c r="K46" s="6">
        <v>3294.0399999999995</v>
      </c>
      <c r="L46" s="6"/>
      <c r="M46" s="6"/>
      <c r="N46" s="6"/>
      <c r="O46" s="6"/>
      <c r="P46" s="6">
        <v>70289.56</v>
      </c>
      <c r="Q46" s="6"/>
      <c r="R46" s="6"/>
      <c r="S46" s="6">
        <v>2918983.96</v>
      </c>
      <c r="T46" s="6"/>
      <c r="U46" s="6">
        <f t="shared" si="0"/>
        <v>2918983.96</v>
      </c>
      <c r="V46" s="114">
        <f t="shared" si="5"/>
        <v>2857554.6000000006</v>
      </c>
      <c r="W46" s="114">
        <f t="shared" si="1"/>
        <v>61429.36000000001</v>
      </c>
      <c r="X46" s="114">
        <f t="shared" si="2"/>
        <v>0</v>
      </c>
      <c r="Y46" s="114">
        <f t="shared" si="3"/>
        <v>2918983.9600000004</v>
      </c>
      <c r="Z46" s="114">
        <f t="shared" si="4"/>
        <v>0</v>
      </c>
    </row>
    <row r="47" spans="1:26" ht="15.75">
      <c r="A47" s="108" t="s">
        <v>92</v>
      </c>
      <c r="B47" s="82" t="s">
        <v>902</v>
      </c>
      <c r="C47" s="6"/>
      <c r="D47" s="6">
        <v>20</v>
      </c>
      <c r="E47" s="6"/>
      <c r="F47" s="6">
        <v>188298.54</v>
      </c>
      <c r="G47" s="6">
        <v>7670.22</v>
      </c>
      <c r="H47" s="6">
        <v>410561.05999999994</v>
      </c>
      <c r="I47" s="6">
        <v>13725.739999999996</v>
      </c>
      <c r="J47" s="6">
        <v>95384.70000000001</v>
      </c>
      <c r="K47" s="6">
        <v>2020.0800000000002</v>
      </c>
      <c r="L47" s="6">
        <v>64928.64000000001</v>
      </c>
      <c r="M47" s="6">
        <v>1808.44</v>
      </c>
      <c r="N47" s="6"/>
      <c r="O47" s="6"/>
      <c r="P47" s="6"/>
      <c r="Q47" s="6"/>
      <c r="R47" s="6"/>
      <c r="S47" s="6">
        <v>784417.4199999999</v>
      </c>
      <c r="T47" s="6"/>
      <c r="U47" s="6">
        <f t="shared" si="0"/>
        <v>784417.4199999999</v>
      </c>
      <c r="V47" s="114">
        <f t="shared" si="5"/>
        <v>759192.9400000001</v>
      </c>
      <c r="W47" s="114">
        <f t="shared" si="1"/>
        <v>25224.479999999996</v>
      </c>
      <c r="X47" s="114">
        <f t="shared" si="2"/>
        <v>0</v>
      </c>
      <c r="Y47" s="114">
        <f t="shared" si="3"/>
        <v>784417.42</v>
      </c>
      <c r="Z47" s="114">
        <f t="shared" si="4"/>
        <v>0</v>
      </c>
    </row>
    <row r="48" spans="1:26" ht="15.75">
      <c r="A48" s="108" t="s">
        <v>94</v>
      </c>
      <c r="B48" s="82" t="s">
        <v>903</v>
      </c>
      <c r="C48" s="6"/>
      <c r="D48" s="6">
        <v>155609.69</v>
      </c>
      <c r="E48" s="6">
        <v>7899.959999999999</v>
      </c>
      <c r="F48" s="6">
        <v>3407531.4199999995</v>
      </c>
      <c r="G48" s="6">
        <v>197717.85000000015</v>
      </c>
      <c r="H48" s="6">
        <v>5726277.410000005</v>
      </c>
      <c r="I48" s="6">
        <v>272135.89999999997</v>
      </c>
      <c r="J48" s="6">
        <v>437654.74</v>
      </c>
      <c r="K48" s="6">
        <v>17743.82</v>
      </c>
      <c r="L48" s="6"/>
      <c r="M48" s="6"/>
      <c r="N48" s="6"/>
      <c r="O48" s="6"/>
      <c r="P48" s="6">
        <v>361853.49</v>
      </c>
      <c r="Q48" s="6"/>
      <c r="R48" s="6"/>
      <c r="S48" s="6">
        <v>10584424.280000005</v>
      </c>
      <c r="T48" s="6"/>
      <c r="U48" s="6">
        <f t="shared" si="0"/>
        <v>10584424.280000005</v>
      </c>
      <c r="V48" s="114">
        <f t="shared" si="5"/>
        <v>10088926.750000004</v>
      </c>
      <c r="W48" s="114">
        <f t="shared" si="1"/>
        <v>495497.5300000001</v>
      </c>
      <c r="X48" s="114">
        <f t="shared" si="2"/>
        <v>0</v>
      </c>
      <c r="Y48" s="114">
        <f t="shared" si="3"/>
        <v>10584424.280000003</v>
      </c>
      <c r="Z48" s="114">
        <f t="shared" si="4"/>
        <v>0</v>
      </c>
    </row>
    <row r="49" spans="1:26" ht="15.75">
      <c r="A49" s="108" t="s">
        <v>96</v>
      </c>
      <c r="B49" s="82" t="s">
        <v>904</v>
      </c>
      <c r="C49" s="6"/>
      <c r="D49" s="6">
        <v>319398.67000000004</v>
      </c>
      <c r="E49" s="6">
        <v>18726.139999999996</v>
      </c>
      <c r="F49" s="6">
        <v>1718738.4399999997</v>
      </c>
      <c r="G49" s="6">
        <v>118315.34999999999</v>
      </c>
      <c r="H49" s="6">
        <v>13708163.79</v>
      </c>
      <c r="I49" s="6">
        <v>1066609.4</v>
      </c>
      <c r="J49" s="6">
        <v>1216698.759999999</v>
      </c>
      <c r="K49" s="6">
        <v>60663.299999999996</v>
      </c>
      <c r="L49" s="6">
        <v>71611.93</v>
      </c>
      <c r="M49" s="6"/>
      <c r="N49" s="6"/>
      <c r="O49" s="6"/>
      <c r="P49" s="6">
        <v>385817.85</v>
      </c>
      <c r="Q49" s="6"/>
      <c r="R49" s="6"/>
      <c r="S49" s="6">
        <v>18684743.63</v>
      </c>
      <c r="T49" s="6"/>
      <c r="U49" s="6">
        <f t="shared" si="0"/>
        <v>18684743.63</v>
      </c>
      <c r="V49" s="114">
        <f t="shared" si="5"/>
        <v>17420429.439999998</v>
      </c>
      <c r="W49" s="114">
        <f t="shared" si="1"/>
        <v>1264314.19</v>
      </c>
      <c r="X49" s="114">
        <f t="shared" si="2"/>
        <v>0</v>
      </c>
      <c r="Y49" s="114">
        <f t="shared" si="3"/>
        <v>18684743.63</v>
      </c>
      <c r="Z49" s="114">
        <f t="shared" si="4"/>
        <v>0</v>
      </c>
    </row>
    <row r="50" spans="1:26" ht="15.75">
      <c r="A50" s="108" t="s">
        <v>98</v>
      </c>
      <c r="B50" s="82" t="s">
        <v>905</v>
      </c>
      <c r="C50" s="6"/>
      <c r="D50" s="6">
        <v>5135.33</v>
      </c>
      <c r="E50" s="6"/>
      <c r="F50" s="6">
        <v>1081990.43</v>
      </c>
      <c r="G50" s="6">
        <v>0</v>
      </c>
      <c r="H50" s="6">
        <v>345100.18999999994</v>
      </c>
      <c r="I50" s="6">
        <v>2919.82</v>
      </c>
      <c r="J50" s="6">
        <v>80261.95999999999</v>
      </c>
      <c r="K50" s="6">
        <v>0</v>
      </c>
      <c r="L50" s="6">
        <v>327.75</v>
      </c>
      <c r="M50" s="6"/>
      <c r="N50" s="6"/>
      <c r="O50" s="6"/>
      <c r="P50" s="6">
        <v>49415.00000000001</v>
      </c>
      <c r="Q50" s="6"/>
      <c r="R50" s="6"/>
      <c r="S50" s="6">
        <v>1565150.48</v>
      </c>
      <c r="T50" s="6"/>
      <c r="U50" s="6">
        <f t="shared" si="0"/>
        <v>1565150.48</v>
      </c>
      <c r="V50" s="114">
        <f t="shared" si="5"/>
        <v>1562230.66</v>
      </c>
      <c r="W50" s="114">
        <f t="shared" si="1"/>
        <v>2919.82</v>
      </c>
      <c r="X50" s="114">
        <f t="shared" si="2"/>
        <v>0</v>
      </c>
      <c r="Y50" s="114">
        <f t="shared" si="3"/>
        <v>1565150.48</v>
      </c>
      <c r="Z50" s="114">
        <f t="shared" si="4"/>
        <v>0</v>
      </c>
    </row>
    <row r="51" spans="1:26" ht="15.75">
      <c r="A51" s="108" t="s">
        <v>100</v>
      </c>
      <c r="B51" s="82" t="s">
        <v>906</v>
      </c>
      <c r="C51" s="6"/>
      <c r="D51" s="6">
        <v>36166.54</v>
      </c>
      <c r="E51" s="6"/>
      <c r="F51" s="6">
        <v>62417.92000000001</v>
      </c>
      <c r="G51" s="6"/>
      <c r="H51" s="6">
        <v>228162.05000000005</v>
      </c>
      <c r="I51" s="6">
        <v>2794.35</v>
      </c>
      <c r="J51" s="6">
        <v>62846.08</v>
      </c>
      <c r="K51" s="6"/>
      <c r="L51" s="6">
        <v>14254.33</v>
      </c>
      <c r="M51" s="6"/>
      <c r="N51" s="6">
        <v>4316</v>
      </c>
      <c r="O51" s="6"/>
      <c r="P51" s="6">
        <v>6529.000000000001</v>
      </c>
      <c r="Q51" s="6"/>
      <c r="R51" s="6"/>
      <c r="S51" s="6">
        <v>417486.2700000001</v>
      </c>
      <c r="T51" s="6"/>
      <c r="U51" s="6">
        <f t="shared" si="0"/>
        <v>417486.2700000001</v>
      </c>
      <c r="V51" s="114">
        <f t="shared" si="5"/>
        <v>414691.9200000001</v>
      </c>
      <c r="W51" s="114">
        <f t="shared" si="1"/>
        <v>2794.35</v>
      </c>
      <c r="X51" s="114">
        <f t="shared" si="2"/>
        <v>0</v>
      </c>
      <c r="Y51" s="114">
        <f t="shared" si="3"/>
        <v>417486.2700000001</v>
      </c>
      <c r="Z51" s="114">
        <f t="shared" si="4"/>
        <v>0</v>
      </c>
    </row>
    <row r="52" spans="1:26" ht="15.75">
      <c r="A52" s="108" t="s">
        <v>102</v>
      </c>
      <c r="B52" s="82" t="s">
        <v>907</v>
      </c>
      <c r="C52" s="6"/>
      <c r="D52" s="6">
        <v>55583.090000000004</v>
      </c>
      <c r="E52" s="6">
        <v>4679.42</v>
      </c>
      <c r="F52" s="6">
        <v>972743.2800000001</v>
      </c>
      <c r="G52" s="6">
        <v>65548.84999999999</v>
      </c>
      <c r="H52" s="6">
        <v>6584244.080000001</v>
      </c>
      <c r="I52" s="6">
        <v>372774.56999999995</v>
      </c>
      <c r="J52" s="6">
        <v>29469.83</v>
      </c>
      <c r="K52" s="6"/>
      <c r="L52" s="6">
        <v>52498.88</v>
      </c>
      <c r="M52" s="6"/>
      <c r="N52" s="6"/>
      <c r="O52" s="6"/>
      <c r="P52" s="6">
        <v>407384.3599999999</v>
      </c>
      <c r="Q52" s="6"/>
      <c r="R52" s="6"/>
      <c r="S52" s="6">
        <v>8544926.360000001</v>
      </c>
      <c r="T52" s="6"/>
      <c r="U52" s="6">
        <f t="shared" si="0"/>
        <v>8544926.360000001</v>
      </c>
      <c r="V52" s="114">
        <f t="shared" si="5"/>
        <v>8101923.520000001</v>
      </c>
      <c r="W52" s="114">
        <f t="shared" si="1"/>
        <v>443002.83999999997</v>
      </c>
      <c r="X52" s="114">
        <f t="shared" si="2"/>
        <v>0</v>
      </c>
      <c r="Y52" s="114">
        <f t="shared" si="3"/>
        <v>8544926.360000001</v>
      </c>
      <c r="Z52" s="114">
        <f t="shared" si="4"/>
        <v>0</v>
      </c>
    </row>
    <row r="53" spans="1:26" ht="15.75">
      <c r="A53" s="108" t="s">
        <v>104</v>
      </c>
      <c r="B53" s="82" t="s">
        <v>908</v>
      </c>
      <c r="C53" s="6"/>
      <c r="D53" s="6">
        <v>684.32</v>
      </c>
      <c r="E53" s="6"/>
      <c r="F53" s="6">
        <v>405011.8500000001</v>
      </c>
      <c r="G53" s="6">
        <v>7031.619999999999</v>
      </c>
      <c r="H53" s="6">
        <v>1398586.6400000006</v>
      </c>
      <c r="I53" s="6">
        <v>38363.79999999998</v>
      </c>
      <c r="J53" s="6">
        <v>664717.4100000003</v>
      </c>
      <c r="K53" s="6">
        <v>13003.809999999996</v>
      </c>
      <c r="L53" s="6">
        <v>289550.73000000004</v>
      </c>
      <c r="M53" s="6"/>
      <c r="N53" s="6"/>
      <c r="O53" s="6">
        <v>81218</v>
      </c>
      <c r="P53" s="6">
        <v>69575.20999999999</v>
      </c>
      <c r="Q53" s="6"/>
      <c r="R53" s="6"/>
      <c r="S53" s="6">
        <v>2967743.390000001</v>
      </c>
      <c r="T53" s="6"/>
      <c r="U53" s="6">
        <f t="shared" si="0"/>
        <v>2967743.390000001</v>
      </c>
      <c r="V53" s="114">
        <f t="shared" si="5"/>
        <v>2909344.160000001</v>
      </c>
      <c r="W53" s="114">
        <f t="shared" si="1"/>
        <v>58399.22999999998</v>
      </c>
      <c r="X53" s="114">
        <f t="shared" si="2"/>
        <v>0</v>
      </c>
      <c r="Y53" s="114">
        <f t="shared" si="3"/>
        <v>2967743.390000001</v>
      </c>
      <c r="Z53" s="114">
        <f t="shared" si="4"/>
        <v>0</v>
      </c>
    </row>
    <row r="54" spans="1:26" ht="15.75">
      <c r="A54" s="108" t="s">
        <v>106</v>
      </c>
      <c r="B54" s="82" t="s">
        <v>909</v>
      </c>
      <c r="C54" s="6"/>
      <c r="D54" s="6">
        <v>28445.920000000006</v>
      </c>
      <c r="E54" s="6">
        <v>291.1</v>
      </c>
      <c r="F54" s="6">
        <v>1730517.4899999993</v>
      </c>
      <c r="G54" s="6">
        <v>25138.560000000005</v>
      </c>
      <c r="H54" s="6">
        <v>1007964.7600000001</v>
      </c>
      <c r="I54" s="6">
        <v>27128.259999999995</v>
      </c>
      <c r="J54" s="6">
        <v>256031.44</v>
      </c>
      <c r="K54" s="6">
        <v>2863.2599999999993</v>
      </c>
      <c r="L54" s="6">
        <v>237559.01</v>
      </c>
      <c r="M54" s="6">
        <v>3111.84</v>
      </c>
      <c r="N54" s="6"/>
      <c r="O54" s="6"/>
      <c r="P54" s="6">
        <v>92735.20000000001</v>
      </c>
      <c r="Q54" s="6"/>
      <c r="R54" s="6"/>
      <c r="S54" s="6">
        <v>3411786.839999999</v>
      </c>
      <c r="T54" s="6"/>
      <c r="U54" s="6">
        <f t="shared" si="0"/>
        <v>3411786.839999999</v>
      </c>
      <c r="V54" s="114">
        <f t="shared" si="5"/>
        <v>3353253.8199999994</v>
      </c>
      <c r="W54" s="114">
        <f t="shared" si="1"/>
        <v>58533.020000000004</v>
      </c>
      <c r="X54" s="114">
        <f t="shared" si="2"/>
        <v>0</v>
      </c>
      <c r="Y54" s="114">
        <f t="shared" si="3"/>
        <v>3411786.8399999994</v>
      </c>
      <c r="Z54" s="114">
        <f t="shared" si="4"/>
        <v>0</v>
      </c>
    </row>
    <row r="55" spans="1:26" ht="15.75">
      <c r="A55" s="108" t="s">
        <v>108</v>
      </c>
      <c r="B55" s="82" t="s">
        <v>910</v>
      </c>
      <c r="C55" s="6"/>
      <c r="D55" s="6">
        <v>1223943.99</v>
      </c>
      <c r="E55" s="6">
        <v>22402.72</v>
      </c>
      <c r="F55" s="6"/>
      <c r="G55" s="6"/>
      <c r="H55" s="6"/>
      <c r="I55" s="6"/>
      <c r="J55" s="6"/>
      <c r="K55" s="6"/>
      <c r="L55" s="6"/>
      <c r="M55" s="6"/>
      <c r="N55" s="6">
        <v>17478</v>
      </c>
      <c r="O55" s="6"/>
      <c r="P55" s="6">
        <v>62006.00000000001</v>
      </c>
      <c r="Q55" s="6"/>
      <c r="R55" s="6"/>
      <c r="S55" s="6">
        <v>1325830.71</v>
      </c>
      <c r="T55" s="6"/>
      <c r="U55" s="6">
        <f t="shared" si="0"/>
        <v>1325830.71</v>
      </c>
      <c r="V55" s="114">
        <f t="shared" si="5"/>
        <v>1303427.99</v>
      </c>
      <c r="W55" s="114">
        <f t="shared" si="1"/>
        <v>22402.72</v>
      </c>
      <c r="X55" s="114">
        <f t="shared" si="2"/>
        <v>0</v>
      </c>
      <c r="Y55" s="114">
        <f t="shared" si="3"/>
        <v>1325830.71</v>
      </c>
      <c r="Z55" s="114">
        <f t="shared" si="4"/>
        <v>0</v>
      </c>
    </row>
    <row r="56" spans="1:26" ht="15.75">
      <c r="A56" s="108" t="s">
        <v>110</v>
      </c>
      <c r="B56" s="82" t="s">
        <v>911</v>
      </c>
      <c r="C56" s="6"/>
      <c r="D56" s="6">
        <v>1265956.6399999997</v>
      </c>
      <c r="E56" s="6">
        <v>71920.80999999998</v>
      </c>
      <c r="F56" s="6">
        <v>190411.15000000002</v>
      </c>
      <c r="G56" s="6">
        <v>9672.109999999997</v>
      </c>
      <c r="H56" s="6">
        <v>806822.2799999999</v>
      </c>
      <c r="I56" s="6">
        <v>38824.46</v>
      </c>
      <c r="J56" s="6">
        <v>102099.03</v>
      </c>
      <c r="K56" s="6">
        <v>8845.04</v>
      </c>
      <c r="L56" s="6">
        <v>2951.06</v>
      </c>
      <c r="M56" s="6">
        <v>174.79</v>
      </c>
      <c r="N56" s="6">
        <v>20328</v>
      </c>
      <c r="O56" s="6"/>
      <c r="P56" s="6">
        <v>89364.24</v>
      </c>
      <c r="Q56" s="6"/>
      <c r="R56" s="6"/>
      <c r="S56" s="6">
        <v>2607369.61</v>
      </c>
      <c r="T56" s="6"/>
      <c r="U56" s="6">
        <f t="shared" si="0"/>
        <v>2607369.61</v>
      </c>
      <c r="V56" s="114">
        <f t="shared" si="5"/>
        <v>2477932.3999999994</v>
      </c>
      <c r="W56" s="114">
        <f t="shared" si="1"/>
        <v>129437.20999999998</v>
      </c>
      <c r="X56" s="114">
        <f t="shared" si="2"/>
        <v>0</v>
      </c>
      <c r="Y56" s="114">
        <f t="shared" si="3"/>
        <v>2607369.6099999994</v>
      </c>
      <c r="Z56" s="114">
        <f t="shared" si="4"/>
        <v>0</v>
      </c>
    </row>
    <row r="57" spans="1:26" ht="15.75">
      <c r="A57" s="108" t="s">
        <v>112</v>
      </c>
      <c r="B57" s="82" t="s">
        <v>912</v>
      </c>
      <c r="C57" s="6"/>
      <c r="D57" s="6">
        <v>649670.5599999999</v>
      </c>
      <c r="E57" s="6">
        <v>69574.48999999999</v>
      </c>
      <c r="F57" s="6">
        <v>1513865.3299999994</v>
      </c>
      <c r="G57" s="6">
        <v>159564.07000000007</v>
      </c>
      <c r="H57" s="6">
        <v>6905184.450000007</v>
      </c>
      <c r="I57" s="6">
        <v>770932.1900000006</v>
      </c>
      <c r="J57" s="6">
        <v>3399002.460000002</v>
      </c>
      <c r="K57" s="6">
        <v>370478.96999999974</v>
      </c>
      <c r="L57" s="6">
        <v>3671.0899999999997</v>
      </c>
      <c r="M57" s="6"/>
      <c r="N57" s="6"/>
      <c r="O57" s="6"/>
      <c r="P57" s="6">
        <v>336995.2</v>
      </c>
      <c r="Q57" s="6"/>
      <c r="R57" s="6"/>
      <c r="S57" s="6">
        <v>14178938.810000006</v>
      </c>
      <c r="T57" s="6"/>
      <c r="U57" s="6">
        <f t="shared" si="0"/>
        <v>14178938.810000006</v>
      </c>
      <c r="V57" s="114">
        <f t="shared" si="5"/>
        <v>12808389.090000007</v>
      </c>
      <c r="W57" s="114">
        <f t="shared" si="1"/>
        <v>1370549.7200000004</v>
      </c>
      <c r="X57" s="114">
        <f t="shared" si="2"/>
        <v>0</v>
      </c>
      <c r="Y57" s="114">
        <f t="shared" si="3"/>
        <v>14178938.810000008</v>
      </c>
      <c r="Z57" s="114">
        <f t="shared" si="4"/>
        <v>0</v>
      </c>
    </row>
    <row r="58" spans="1:26" ht="15.75">
      <c r="A58" s="108" t="s">
        <v>114</v>
      </c>
      <c r="B58" s="82" t="s">
        <v>913</v>
      </c>
      <c r="C58" s="6"/>
      <c r="D58" s="6">
        <v>147801.86</v>
      </c>
      <c r="E58" s="6">
        <v>8103.62</v>
      </c>
      <c r="F58" s="6"/>
      <c r="G58" s="6"/>
      <c r="H58" s="6">
        <v>9813335.560000004</v>
      </c>
      <c r="I58" s="6">
        <v>701200.09</v>
      </c>
      <c r="J58" s="6">
        <v>608577.6400000002</v>
      </c>
      <c r="K58" s="6">
        <v>23578.459999999995</v>
      </c>
      <c r="L58" s="6"/>
      <c r="M58" s="6"/>
      <c r="N58" s="6"/>
      <c r="O58" s="6"/>
      <c r="P58" s="6">
        <v>433962.0700000001</v>
      </c>
      <c r="Q58" s="6"/>
      <c r="R58" s="6"/>
      <c r="S58" s="6">
        <v>11736559.300000006</v>
      </c>
      <c r="T58" s="6"/>
      <c r="U58" s="6">
        <f t="shared" si="0"/>
        <v>11736559.300000006</v>
      </c>
      <c r="V58" s="114">
        <f t="shared" si="5"/>
        <v>11003677.130000005</v>
      </c>
      <c r="W58" s="114">
        <f t="shared" si="1"/>
        <v>732882.1699999999</v>
      </c>
      <c r="X58" s="114">
        <f t="shared" si="2"/>
        <v>0</v>
      </c>
      <c r="Y58" s="114">
        <f t="shared" si="3"/>
        <v>11736559.300000004</v>
      </c>
      <c r="Z58" s="114">
        <f t="shared" si="4"/>
        <v>0</v>
      </c>
    </row>
    <row r="59" spans="1:26" ht="15.75">
      <c r="A59" s="108" t="s">
        <v>116</v>
      </c>
      <c r="B59" s="82" t="s">
        <v>914</v>
      </c>
      <c r="C59" s="6"/>
      <c r="D59" s="6">
        <v>2792441.150000001</v>
      </c>
      <c r="E59" s="6">
        <v>430787.59999999986</v>
      </c>
      <c r="F59" s="6">
        <v>960365.0800000002</v>
      </c>
      <c r="G59" s="6">
        <v>154420.94000000003</v>
      </c>
      <c r="H59" s="6">
        <v>22041223.399999987</v>
      </c>
      <c r="I59" s="6">
        <v>2411960.7600000007</v>
      </c>
      <c r="J59" s="6">
        <v>2524.88</v>
      </c>
      <c r="K59" s="6">
        <v>9541.85</v>
      </c>
      <c r="L59" s="6">
        <v>4061.0699999999997</v>
      </c>
      <c r="M59" s="6"/>
      <c r="N59" s="6"/>
      <c r="O59" s="6"/>
      <c r="P59" s="6">
        <v>756452.7599999997</v>
      </c>
      <c r="Q59" s="6"/>
      <c r="R59" s="6"/>
      <c r="S59" s="6">
        <v>29563779.489999987</v>
      </c>
      <c r="T59" s="6"/>
      <c r="U59" s="6">
        <f t="shared" si="0"/>
        <v>29563779.489999987</v>
      </c>
      <c r="V59" s="114">
        <f t="shared" si="5"/>
        <v>26557068.339999985</v>
      </c>
      <c r="W59" s="114">
        <f t="shared" si="1"/>
        <v>3006711.150000001</v>
      </c>
      <c r="X59" s="114">
        <f t="shared" si="2"/>
        <v>0</v>
      </c>
      <c r="Y59" s="114">
        <f t="shared" si="3"/>
        <v>29563779.489999987</v>
      </c>
      <c r="Z59" s="114">
        <f t="shared" si="4"/>
        <v>0</v>
      </c>
    </row>
    <row r="60" spans="1:26" ht="15.75">
      <c r="A60" s="108" t="s">
        <v>118</v>
      </c>
      <c r="B60" s="82" t="s">
        <v>915</v>
      </c>
      <c r="C60" s="6"/>
      <c r="D60" s="6">
        <v>78015.63</v>
      </c>
      <c r="E60" s="6">
        <v>1739.68</v>
      </c>
      <c r="F60" s="6">
        <v>330443.7100000001</v>
      </c>
      <c r="G60" s="6">
        <v>7912.049999999999</v>
      </c>
      <c r="H60" s="6">
        <v>1714334.7899999998</v>
      </c>
      <c r="I60" s="6">
        <v>35984.26</v>
      </c>
      <c r="J60" s="6">
        <v>235426.48</v>
      </c>
      <c r="K60" s="6">
        <v>4875.96</v>
      </c>
      <c r="L60" s="6">
        <v>114707.23999999999</v>
      </c>
      <c r="M60" s="6">
        <v>1.03</v>
      </c>
      <c r="N60" s="6"/>
      <c r="O60" s="6"/>
      <c r="P60" s="6">
        <v>34495.950000000004</v>
      </c>
      <c r="Q60" s="6"/>
      <c r="R60" s="6"/>
      <c r="S60" s="6">
        <v>2557936.78</v>
      </c>
      <c r="T60" s="6"/>
      <c r="U60" s="6">
        <f t="shared" si="0"/>
        <v>2557936.78</v>
      </c>
      <c r="V60" s="114">
        <f t="shared" si="5"/>
        <v>2507423.8</v>
      </c>
      <c r="W60" s="114">
        <f t="shared" si="1"/>
        <v>50512.98</v>
      </c>
      <c r="X60" s="114">
        <f t="shared" si="2"/>
        <v>0</v>
      </c>
      <c r="Y60" s="114">
        <f t="shared" si="3"/>
        <v>2557936.78</v>
      </c>
      <c r="Z60" s="114">
        <f t="shared" si="4"/>
        <v>0</v>
      </c>
    </row>
    <row r="61" spans="1:26" ht="15.75">
      <c r="A61" s="108" t="s">
        <v>120</v>
      </c>
      <c r="B61" s="82" t="s">
        <v>916</v>
      </c>
      <c r="C61" s="6"/>
      <c r="D61" s="6">
        <v>986708.9200000003</v>
      </c>
      <c r="E61" s="6">
        <v>192436.91000000003</v>
      </c>
      <c r="F61" s="6">
        <v>5983447.219999988</v>
      </c>
      <c r="G61" s="6">
        <v>872213.8500000003</v>
      </c>
      <c r="H61" s="6">
        <v>66895552.68000004</v>
      </c>
      <c r="I61" s="6">
        <v>11378954.260000004</v>
      </c>
      <c r="J61" s="6">
        <v>1196852.3399999994</v>
      </c>
      <c r="K61" s="6">
        <v>78019.87000000002</v>
      </c>
      <c r="L61" s="6">
        <v>3051987.420000007</v>
      </c>
      <c r="M61" s="6">
        <v>156536.82</v>
      </c>
      <c r="N61" s="6"/>
      <c r="O61" s="6">
        <v>245058</v>
      </c>
      <c r="P61" s="6">
        <v>1597032.2699999998</v>
      </c>
      <c r="Q61" s="6"/>
      <c r="R61" s="6"/>
      <c r="S61" s="6">
        <v>92634800.56000003</v>
      </c>
      <c r="T61" s="6"/>
      <c r="U61" s="6">
        <f t="shared" si="0"/>
        <v>92634800.56000003</v>
      </c>
      <c r="V61" s="114">
        <f t="shared" si="5"/>
        <v>79956638.85000002</v>
      </c>
      <c r="W61" s="114">
        <f t="shared" si="1"/>
        <v>12678161.710000003</v>
      </c>
      <c r="X61" s="114">
        <f t="shared" si="2"/>
        <v>0</v>
      </c>
      <c r="Y61" s="114">
        <f t="shared" si="3"/>
        <v>92634800.56000003</v>
      </c>
      <c r="Z61" s="114">
        <f t="shared" si="4"/>
        <v>0</v>
      </c>
    </row>
    <row r="62" spans="1:26" ht="15.75">
      <c r="A62" s="108" t="s">
        <v>122</v>
      </c>
      <c r="B62" s="82" t="s">
        <v>917</v>
      </c>
      <c r="C62" s="6"/>
      <c r="D62" s="6">
        <v>0</v>
      </c>
      <c r="E62" s="6"/>
      <c r="F62" s="6">
        <v>245950.39999999997</v>
      </c>
      <c r="G62" s="6">
        <v>19714.949999999997</v>
      </c>
      <c r="H62" s="6">
        <v>1361513.6500000001</v>
      </c>
      <c r="I62" s="6">
        <v>92648.93000000002</v>
      </c>
      <c r="J62" s="6">
        <v>128286.51000000001</v>
      </c>
      <c r="K62" s="6">
        <v>11587.059999999998</v>
      </c>
      <c r="L62" s="6">
        <v>967076.34</v>
      </c>
      <c r="M62" s="6">
        <v>69104.65999999997</v>
      </c>
      <c r="N62" s="6">
        <v>18811.390000000003</v>
      </c>
      <c r="O62" s="6"/>
      <c r="P62" s="6">
        <v>104479.54000000001</v>
      </c>
      <c r="Q62" s="6"/>
      <c r="R62" s="6"/>
      <c r="S62" s="6">
        <v>3019173.43</v>
      </c>
      <c r="T62" s="6"/>
      <c r="U62" s="6">
        <f t="shared" si="0"/>
        <v>3019173.43</v>
      </c>
      <c r="V62" s="114">
        <f t="shared" si="5"/>
        <v>2826117.83</v>
      </c>
      <c r="W62" s="114">
        <f t="shared" si="1"/>
        <v>193055.59999999998</v>
      </c>
      <c r="X62" s="114">
        <f t="shared" si="2"/>
        <v>0</v>
      </c>
      <c r="Y62" s="114">
        <f t="shared" si="3"/>
        <v>3019173.43</v>
      </c>
      <c r="Z62" s="114">
        <f t="shared" si="4"/>
        <v>0</v>
      </c>
    </row>
    <row r="63" spans="1:26" ht="15.75">
      <c r="A63" s="108" t="s">
        <v>124</v>
      </c>
      <c r="B63" s="82" t="s">
        <v>918</v>
      </c>
      <c r="C63" s="6">
        <v>-0.46</v>
      </c>
      <c r="D63" s="6">
        <v>-2860.12</v>
      </c>
      <c r="E63" s="6"/>
      <c r="F63" s="6">
        <v>172933.75</v>
      </c>
      <c r="G63" s="6">
        <v>664.58</v>
      </c>
      <c r="H63" s="6">
        <v>129388.10999999999</v>
      </c>
      <c r="I63" s="6">
        <v>332.38</v>
      </c>
      <c r="J63" s="6"/>
      <c r="K63" s="6"/>
      <c r="L63" s="6">
        <v>49852.39000000001</v>
      </c>
      <c r="M63" s="6">
        <v>221.4</v>
      </c>
      <c r="N63" s="6"/>
      <c r="O63" s="6"/>
      <c r="P63" s="6">
        <v>15635.999999999998</v>
      </c>
      <c r="Q63" s="6"/>
      <c r="R63" s="6"/>
      <c r="S63" s="6">
        <v>366168.03</v>
      </c>
      <c r="T63" s="6"/>
      <c r="U63" s="6">
        <f t="shared" si="0"/>
        <v>366168.03</v>
      </c>
      <c r="V63" s="114">
        <f t="shared" si="5"/>
        <v>364949.67000000004</v>
      </c>
      <c r="W63" s="114">
        <f t="shared" si="1"/>
        <v>1218.3600000000001</v>
      </c>
      <c r="X63" s="114">
        <f t="shared" si="2"/>
        <v>0</v>
      </c>
      <c r="Y63" s="114">
        <f t="shared" si="3"/>
        <v>366168.03</v>
      </c>
      <c r="Z63" s="114">
        <f t="shared" si="4"/>
        <v>0</v>
      </c>
    </row>
    <row r="64" spans="1:26" ht="15.75">
      <c r="A64" s="108" t="s">
        <v>126</v>
      </c>
      <c r="B64" s="82" t="s">
        <v>919</v>
      </c>
      <c r="C64" s="6"/>
      <c r="D64" s="6">
        <v>549117.59</v>
      </c>
      <c r="E64" s="6">
        <v>50676.670000000006</v>
      </c>
      <c r="F64" s="6">
        <v>1322573.6700000002</v>
      </c>
      <c r="G64" s="6">
        <v>104571.91000000002</v>
      </c>
      <c r="H64" s="6">
        <v>7220546.869999999</v>
      </c>
      <c r="I64" s="6">
        <v>625524.2500000002</v>
      </c>
      <c r="J64" s="6">
        <v>1105527.8100000003</v>
      </c>
      <c r="K64" s="6">
        <v>101607.56999999995</v>
      </c>
      <c r="L64" s="6">
        <v>297669.85000000003</v>
      </c>
      <c r="M64" s="6">
        <v>6852.849999999999</v>
      </c>
      <c r="N64" s="6"/>
      <c r="O64" s="6"/>
      <c r="P64" s="6">
        <v>205020.35</v>
      </c>
      <c r="Q64" s="6"/>
      <c r="R64" s="6"/>
      <c r="S64" s="6">
        <v>11589689.389999999</v>
      </c>
      <c r="T64" s="6"/>
      <c r="U64" s="6">
        <f t="shared" si="0"/>
        <v>11589689.389999999</v>
      </c>
      <c r="V64" s="114">
        <f t="shared" si="5"/>
        <v>10700456.139999999</v>
      </c>
      <c r="W64" s="114">
        <f t="shared" si="1"/>
        <v>889233.2500000002</v>
      </c>
      <c r="X64" s="114">
        <f t="shared" si="2"/>
        <v>0</v>
      </c>
      <c r="Y64" s="114">
        <f t="shared" si="3"/>
        <v>11589689.389999999</v>
      </c>
      <c r="Z64" s="114">
        <f t="shared" si="4"/>
        <v>0</v>
      </c>
    </row>
    <row r="65" spans="1:26" ht="15.75">
      <c r="A65" s="108" t="s">
        <v>128</v>
      </c>
      <c r="B65" s="82" t="s">
        <v>920</v>
      </c>
      <c r="C65" s="6"/>
      <c r="D65" s="6">
        <v>474364.63</v>
      </c>
      <c r="E65" s="6">
        <v>40920.13999999999</v>
      </c>
      <c r="F65" s="6">
        <v>267292.56000000006</v>
      </c>
      <c r="G65" s="6">
        <v>22308.96999999999</v>
      </c>
      <c r="H65" s="6">
        <v>2794406.4400000004</v>
      </c>
      <c r="I65" s="6">
        <v>252125.12999999998</v>
      </c>
      <c r="J65" s="6">
        <v>571935.7100000001</v>
      </c>
      <c r="K65" s="6">
        <v>45454.039999999986</v>
      </c>
      <c r="L65" s="6">
        <v>774888.9700000001</v>
      </c>
      <c r="M65" s="6">
        <v>74554.23000000001</v>
      </c>
      <c r="N65" s="6"/>
      <c r="O65" s="6"/>
      <c r="P65" s="6">
        <v>87604.98999999999</v>
      </c>
      <c r="Q65" s="6"/>
      <c r="R65" s="6"/>
      <c r="S65" s="6">
        <v>5405855.8100000005</v>
      </c>
      <c r="T65" s="6"/>
      <c r="U65" s="6">
        <f t="shared" si="0"/>
        <v>5405855.8100000005</v>
      </c>
      <c r="V65" s="114">
        <f t="shared" si="5"/>
        <v>4970493.300000001</v>
      </c>
      <c r="W65" s="114">
        <f t="shared" si="1"/>
        <v>435362.51</v>
      </c>
      <c r="X65" s="114">
        <f t="shared" si="2"/>
        <v>0</v>
      </c>
      <c r="Y65" s="114">
        <f t="shared" si="3"/>
        <v>5405855.8100000005</v>
      </c>
      <c r="Z65" s="114">
        <f t="shared" si="4"/>
        <v>0</v>
      </c>
    </row>
    <row r="66" spans="1:26" ht="15.75">
      <c r="A66" s="108" t="s">
        <v>130</v>
      </c>
      <c r="B66" s="82" t="s">
        <v>921</v>
      </c>
      <c r="C66" s="6"/>
      <c r="D66" s="6">
        <v>12466.569999999998</v>
      </c>
      <c r="E66" s="6"/>
      <c r="F66" s="6">
        <v>528625.0900000001</v>
      </c>
      <c r="G66" s="6">
        <v>9279.32</v>
      </c>
      <c r="H66" s="6">
        <v>1388004.2899999996</v>
      </c>
      <c r="I66" s="6">
        <v>24947.079999999994</v>
      </c>
      <c r="J66" s="6">
        <v>52082.69</v>
      </c>
      <c r="K66" s="6">
        <v>892.37</v>
      </c>
      <c r="L66" s="6"/>
      <c r="M66" s="6"/>
      <c r="N66" s="6">
        <v>5254</v>
      </c>
      <c r="O66" s="6"/>
      <c r="P66" s="6">
        <v>75573</v>
      </c>
      <c r="Q66" s="6"/>
      <c r="R66" s="6"/>
      <c r="S66" s="6">
        <v>2097124.4099999997</v>
      </c>
      <c r="T66" s="6"/>
      <c r="U66" s="6">
        <f t="shared" si="0"/>
        <v>2097124.4099999997</v>
      </c>
      <c r="V66" s="114">
        <f t="shared" si="5"/>
        <v>2062005.6399999997</v>
      </c>
      <c r="W66" s="114">
        <f t="shared" si="1"/>
        <v>35118.77</v>
      </c>
      <c r="X66" s="114">
        <f t="shared" si="2"/>
        <v>0</v>
      </c>
      <c r="Y66" s="114">
        <f t="shared" si="3"/>
        <v>2097124.4099999997</v>
      </c>
      <c r="Z66" s="114">
        <f t="shared" si="4"/>
        <v>0</v>
      </c>
    </row>
    <row r="67" spans="1:26" ht="15.75">
      <c r="A67" s="108" t="s">
        <v>132</v>
      </c>
      <c r="B67" s="82" t="s">
        <v>922</v>
      </c>
      <c r="C67" s="6"/>
      <c r="D67" s="6">
        <v>556887.4400000003</v>
      </c>
      <c r="E67" s="6">
        <v>19455.010000000002</v>
      </c>
      <c r="F67" s="6">
        <v>113163.04000000002</v>
      </c>
      <c r="G67" s="6">
        <v>12856.130000000001</v>
      </c>
      <c r="H67" s="6">
        <v>1699048.7699999998</v>
      </c>
      <c r="I67" s="6">
        <v>95921.17999999998</v>
      </c>
      <c r="J67" s="6"/>
      <c r="K67" s="6"/>
      <c r="L67" s="6">
        <v>26967.719999999998</v>
      </c>
      <c r="M67" s="6"/>
      <c r="N67" s="6"/>
      <c r="O67" s="6"/>
      <c r="P67" s="6">
        <v>74676.73000000001</v>
      </c>
      <c r="Q67" s="6"/>
      <c r="R67" s="6"/>
      <c r="S67" s="6">
        <v>2598976.0200000005</v>
      </c>
      <c r="T67" s="6"/>
      <c r="U67" s="6">
        <f aca="true" t="shared" si="6" ref="U67:U130">SUM(S67:T67)</f>
        <v>2598976.0200000005</v>
      </c>
      <c r="V67" s="114">
        <f t="shared" si="5"/>
        <v>2470743.7</v>
      </c>
      <c r="W67" s="114">
        <f aca="true" t="shared" si="7" ref="W67:W130">+E67+G67+I67+K67+M67</f>
        <v>128232.31999999998</v>
      </c>
      <c r="X67" s="114">
        <f aca="true" t="shared" si="8" ref="X67:X130">+R67</f>
        <v>0</v>
      </c>
      <c r="Y67" s="114">
        <f aca="true" t="shared" si="9" ref="Y67:Y130">SUM(V67:X67)</f>
        <v>2598976.02</v>
      </c>
      <c r="Z67" s="114">
        <f aca="true" t="shared" si="10" ref="Z67:Z130">+Y67-U67</f>
        <v>0</v>
      </c>
    </row>
    <row r="68" spans="1:26" ht="15.75">
      <c r="A68" s="108" t="s">
        <v>134</v>
      </c>
      <c r="B68" s="82" t="s">
        <v>923</v>
      </c>
      <c r="C68" s="6">
        <v>-0.03</v>
      </c>
      <c r="D68" s="6">
        <v>7808110.060000002</v>
      </c>
      <c r="E68" s="6">
        <v>730486.2100000007</v>
      </c>
      <c r="F68" s="6">
        <v>8055803.519999987</v>
      </c>
      <c r="G68" s="6">
        <v>769774.4399999992</v>
      </c>
      <c r="H68" s="6">
        <v>84861722.1400003</v>
      </c>
      <c r="I68" s="6">
        <v>10188256.019999994</v>
      </c>
      <c r="J68" s="6">
        <v>6612698.829999999</v>
      </c>
      <c r="K68" s="6">
        <v>591306.2999999993</v>
      </c>
      <c r="L68" s="6"/>
      <c r="M68" s="6"/>
      <c r="N68" s="6"/>
      <c r="O68" s="6">
        <v>1178921.26</v>
      </c>
      <c r="P68" s="6">
        <v>2245213.9</v>
      </c>
      <c r="Q68" s="6"/>
      <c r="R68" s="6"/>
      <c r="S68" s="6">
        <v>123042292.65000029</v>
      </c>
      <c r="T68" s="6"/>
      <c r="U68" s="6">
        <f t="shared" si="6"/>
        <v>123042292.65000029</v>
      </c>
      <c r="V68" s="114">
        <f t="shared" si="5"/>
        <v>110762469.6800003</v>
      </c>
      <c r="W68" s="114">
        <f t="shared" si="7"/>
        <v>12279822.969999993</v>
      </c>
      <c r="X68" s="114">
        <f t="shared" si="8"/>
        <v>0</v>
      </c>
      <c r="Y68" s="114">
        <f t="shared" si="9"/>
        <v>123042292.6500003</v>
      </c>
      <c r="Z68" s="114">
        <f t="shared" si="10"/>
        <v>0</v>
      </c>
    </row>
    <row r="69" spans="1:26" ht="15.75">
      <c r="A69" s="108" t="s">
        <v>136</v>
      </c>
      <c r="B69" s="82" t="s">
        <v>924</v>
      </c>
      <c r="C69" s="6"/>
      <c r="D69" s="6">
        <v>90254.56</v>
      </c>
      <c r="E69" s="6">
        <v>1582.01</v>
      </c>
      <c r="F69" s="6">
        <v>371545.04000000004</v>
      </c>
      <c r="G69" s="6">
        <v>12193.24</v>
      </c>
      <c r="H69" s="6">
        <v>4782408.490000001</v>
      </c>
      <c r="I69" s="6">
        <v>171861.05999999994</v>
      </c>
      <c r="J69" s="6">
        <v>246309.65000000005</v>
      </c>
      <c r="K69" s="6">
        <v>7975.829999999998</v>
      </c>
      <c r="L69" s="6">
        <v>42393.049999999996</v>
      </c>
      <c r="M69" s="6"/>
      <c r="N69" s="6"/>
      <c r="O69" s="6"/>
      <c r="P69" s="6">
        <v>87313</v>
      </c>
      <c r="Q69" s="6"/>
      <c r="R69" s="6"/>
      <c r="S69" s="6">
        <v>5813835.930000001</v>
      </c>
      <c r="T69" s="6"/>
      <c r="U69" s="6">
        <f t="shared" si="6"/>
        <v>5813835.930000001</v>
      </c>
      <c r="V69" s="114">
        <f t="shared" si="5"/>
        <v>5620223.790000001</v>
      </c>
      <c r="W69" s="114">
        <f t="shared" si="7"/>
        <v>193612.13999999993</v>
      </c>
      <c r="X69" s="114">
        <f t="shared" si="8"/>
        <v>0</v>
      </c>
      <c r="Y69" s="114">
        <f t="shared" si="9"/>
        <v>5813835.930000001</v>
      </c>
      <c r="Z69" s="114">
        <f t="shared" si="10"/>
        <v>0</v>
      </c>
    </row>
    <row r="70" spans="1:26" ht="15.75">
      <c r="A70" s="108" t="s">
        <v>138</v>
      </c>
      <c r="B70" s="82" t="s">
        <v>925</v>
      </c>
      <c r="C70" s="6"/>
      <c r="D70" s="6">
        <v>294649.18999999994</v>
      </c>
      <c r="E70" s="6">
        <v>26470.41</v>
      </c>
      <c r="F70" s="6">
        <v>2364426.819999999</v>
      </c>
      <c r="G70" s="6">
        <v>165863.52000000002</v>
      </c>
      <c r="H70" s="6">
        <v>13702237.829999998</v>
      </c>
      <c r="I70" s="6">
        <v>1148343.8399999992</v>
      </c>
      <c r="J70" s="6">
        <v>1604322.5999999994</v>
      </c>
      <c r="K70" s="6">
        <v>104126.5</v>
      </c>
      <c r="L70" s="6">
        <v>117490.47000000002</v>
      </c>
      <c r="M70" s="6">
        <v>10839.520000000002</v>
      </c>
      <c r="N70" s="6"/>
      <c r="O70" s="6"/>
      <c r="P70" s="6">
        <v>402608.9999999999</v>
      </c>
      <c r="Q70" s="6"/>
      <c r="R70" s="6"/>
      <c r="S70" s="6">
        <v>19941379.69999999</v>
      </c>
      <c r="T70" s="6"/>
      <c r="U70" s="6">
        <f t="shared" si="6"/>
        <v>19941379.69999999</v>
      </c>
      <c r="V70" s="114">
        <f t="shared" si="5"/>
        <v>18485735.909999993</v>
      </c>
      <c r="W70" s="114">
        <f t="shared" si="7"/>
        <v>1455643.789999999</v>
      </c>
      <c r="X70" s="114">
        <f t="shared" si="8"/>
        <v>0</v>
      </c>
      <c r="Y70" s="114">
        <f t="shared" si="9"/>
        <v>19941379.69999999</v>
      </c>
      <c r="Z70" s="114">
        <f t="shared" si="10"/>
        <v>0</v>
      </c>
    </row>
    <row r="71" spans="1:26" ht="15.75">
      <c r="A71" s="108" t="s">
        <v>140</v>
      </c>
      <c r="B71" s="82" t="s">
        <v>926</v>
      </c>
      <c r="C71" s="6">
        <v>332894.82000000007</v>
      </c>
      <c r="D71" s="6">
        <v>112278.16999999997</v>
      </c>
      <c r="E71" s="6">
        <v>2362.5299999999997</v>
      </c>
      <c r="F71" s="6">
        <v>155406.17</v>
      </c>
      <c r="G71" s="6">
        <v>4277.760000000001</v>
      </c>
      <c r="H71" s="6">
        <v>335319.47</v>
      </c>
      <c r="I71" s="6">
        <v>3402.42</v>
      </c>
      <c r="J71" s="6"/>
      <c r="K71" s="6"/>
      <c r="L71" s="6"/>
      <c r="M71" s="6"/>
      <c r="N71" s="6"/>
      <c r="O71" s="6"/>
      <c r="P71" s="6">
        <v>11731.550000000003</v>
      </c>
      <c r="Q71" s="6"/>
      <c r="R71" s="6"/>
      <c r="S71" s="6">
        <v>957672.8900000001</v>
      </c>
      <c r="T71" s="6"/>
      <c r="U71" s="6">
        <f t="shared" si="6"/>
        <v>957672.8900000001</v>
      </c>
      <c r="V71" s="114">
        <f aca="true" t="shared" si="11" ref="V71:V134">+C71+D71+F71+H71+J71+L71+O71+P71+Q71+N71</f>
        <v>947630.18</v>
      </c>
      <c r="W71" s="114">
        <f t="shared" si="7"/>
        <v>10042.710000000001</v>
      </c>
      <c r="X71" s="114">
        <f t="shared" si="8"/>
        <v>0</v>
      </c>
      <c r="Y71" s="114">
        <f t="shared" si="9"/>
        <v>957672.89</v>
      </c>
      <c r="Z71" s="114">
        <f t="shared" si="10"/>
        <v>0</v>
      </c>
    </row>
    <row r="72" spans="1:26" ht="15.75">
      <c r="A72" s="108" t="s">
        <v>142</v>
      </c>
      <c r="B72" s="82" t="s">
        <v>927</v>
      </c>
      <c r="C72" s="6"/>
      <c r="D72" s="6">
        <v>229657.90999999997</v>
      </c>
      <c r="E72" s="6">
        <v>12358.519999999999</v>
      </c>
      <c r="F72" s="6">
        <v>295315.9700000001</v>
      </c>
      <c r="G72" s="6">
        <v>13329.380000000001</v>
      </c>
      <c r="H72" s="6">
        <v>2186592.74</v>
      </c>
      <c r="I72" s="6">
        <v>142377.08</v>
      </c>
      <c r="J72" s="6">
        <v>515023.10000000003</v>
      </c>
      <c r="K72" s="6">
        <v>18007.979999999996</v>
      </c>
      <c r="L72" s="6">
        <v>546586.6600000001</v>
      </c>
      <c r="M72" s="6">
        <v>12389.289999999995</v>
      </c>
      <c r="N72" s="6"/>
      <c r="O72" s="6"/>
      <c r="P72" s="6">
        <v>122543.23999999999</v>
      </c>
      <c r="Q72" s="6"/>
      <c r="R72" s="6"/>
      <c r="S72" s="6">
        <v>4094181.870000001</v>
      </c>
      <c r="T72" s="6"/>
      <c r="U72" s="6">
        <f t="shared" si="6"/>
        <v>4094181.870000001</v>
      </c>
      <c r="V72" s="114">
        <f t="shared" si="11"/>
        <v>3895719.62</v>
      </c>
      <c r="W72" s="114">
        <f t="shared" si="7"/>
        <v>198462.24999999997</v>
      </c>
      <c r="X72" s="114">
        <f t="shared" si="8"/>
        <v>0</v>
      </c>
      <c r="Y72" s="114">
        <f t="shared" si="9"/>
        <v>4094181.87</v>
      </c>
      <c r="Z72" s="114">
        <f t="shared" si="10"/>
        <v>0</v>
      </c>
    </row>
    <row r="73" spans="1:26" ht="15.75">
      <c r="A73" s="108" t="s">
        <v>144</v>
      </c>
      <c r="B73" s="82" t="s">
        <v>928</v>
      </c>
      <c r="C73" s="6"/>
      <c r="D73" s="6">
        <v>79626.99</v>
      </c>
      <c r="E73" s="6"/>
      <c r="F73" s="6">
        <v>158060.10000000003</v>
      </c>
      <c r="G73" s="6">
        <v>3745.5600000000004</v>
      </c>
      <c r="H73" s="6">
        <v>1647428.23</v>
      </c>
      <c r="I73" s="6">
        <v>82597.99</v>
      </c>
      <c r="J73" s="6">
        <v>7246.77</v>
      </c>
      <c r="K73" s="6"/>
      <c r="L73" s="6"/>
      <c r="M73" s="6"/>
      <c r="N73" s="6"/>
      <c r="O73" s="6">
        <v>98460</v>
      </c>
      <c r="P73" s="6">
        <v>70134.28</v>
      </c>
      <c r="Q73" s="6"/>
      <c r="R73" s="6"/>
      <c r="S73" s="6">
        <v>2147299.92</v>
      </c>
      <c r="T73" s="6"/>
      <c r="U73" s="6">
        <f t="shared" si="6"/>
        <v>2147299.92</v>
      </c>
      <c r="V73" s="114">
        <f t="shared" si="11"/>
        <v>2060956.37</v>
      </c>
      <c r="W73" s="114">
        <f t="shared" si="7"/>
        <v>86343.55</v>
      </c>
      <c r="X73" s="114">
        <f t="shared" si="8"/>
        <v>0</v>
      </c>
      <c r="Y73" s="114">
        <f t="shared" si="9"/>
        <v>2147299.92</v>
      </c>
      <c r="Z73" s="114">
        <f t="shared" si="10"/>
        <v>0</v>
      </c>
    </row>
    <row r="74" spans="1:26" ht="15.75">
      <c r="A74" s="108" t="s">
        <v>146</v>
      </c>
      <c r="B74" s="82" t="s">
        <v>929</v>
      </c>
      <c r="C74" s="6"/>
      <c r="D74" s="6">
        <v>50176.52</v>
      </c>
      <c r="E74" s="6"/>
      <c r="F74" s="6">
        <v>206032.36999999997</v>
      </c>
      <c r="G74" s="6">
        <v>2865.0200000000004</v>
      </c>
      <c r="H74" s="6">
        <v>1798058.4800000004</v>
      </c>
      <c r="I74" s="6">
        <v>28586.449999999993</v>
      </c>
      <c r="J74" s="6">
        <v>193761.39000000007</v>
      </c>
      <c r="K74" s="6">
        <v>2974.7900000000004</v>
      </c>
      <c r="L74" s="6">
        <v>4762.75</v>
      </c>
      <c r="M74" s="6"/>
      <c r="N74" s="6">
        <v>8267</v>
      </c>
      <c r="O74" s="6"/>
      <c r="P74" s="6">
        <v>64248.2</v>
      </c>
      <c r="Q74" s="6"/>
      <c r="R74" s="6"/>
      <c r="S74" s="6">
        <v>2359732.9700000007</v>
      </c>
      <c r="T74" s="6"/>
      <c r="U74" s="6">
        <f t="shared" si="6"/>
        <v>2359732.9700000007</v>
      </c>
      <c r="V74" s="114">
        <f t="shared" si="11"/>
        <v>2325306.7100000004</v>
      </c>
      <c r="W74" s="114">
        <f t="shared" si="7"/>
        <v>34426.259999999995</v>
      </c>
      <c r="X74" s="114">
        <f t="shared" si="8"/>
        <v>0</v>
      </c>
      <c r="Y74" s="114">
        <f t="shared" si="9"/>
        <v>2359732.97</v>
      </c>
      <c r="Z74" s="114">
        <f t="shared" si="10"/>
        <v>0</v>
      </c>
    </row>
    <row r="75" spans="1:26" ht="15.75">
      <c r="A75" s="108" t="s">
        <v>148</v>
      </c>
      <c r="B75" s="82" t="s">
        <v>930</v>
      </c>
      <c r="C75" s="6">
        <v>11.12</v>
      </c>
      <c r="D75" s="6">
        <v>34753.87</v>
      </c>
      <c r="E75" s="6">
        <v>1137.3500000000001</v>
      </c>
      <c r="F75" s="6">
        <v>179376.37999999998</v>
      </c>
      <c r="G75" s="6">
        <v>4365.24</v>
      </c>
      <c r="H75" s="6">
        <v>741531.75</v>
      </c>
      <c r="I75" s="6">
        <v>34429.62</v>
      </c>
      <c r="J75" s="6">
        <v>245006.45</v>
      </c>
      <c r="K75" s="6">
        <v>7419.11</v>
      </c>
      <c r="L75" s="6">
        <v>77312.45999999999</v>
      </c>
      <c r="M75" s="6">
        <v>1823.7500000000002</v>
      </c>
      <c r="N75" s="6"/>
      <c r="O75" s="6"/>
      <c r="P75" s="6">
        <v>30017.959999999995</v>
      </c>
      <c r="Q75" s="6"/>
      <c r="R75" s="6"/>
      <c r="S75" s="6">
        <v>1357185.06</v>
      </c>
      <c r="T75" s="6"/>
      <c r="U75" s="6">
        <f t="shared" si="6"/>
        <v>1357185.06</v>
      </c>
      <c r="V75" s="114">
        <f t="shared" si="11"/>
        <v>1308009.99</v>
      </c>
      <c r="W75" s="114">
        <f t="shared" si="7"/>
        <v>49175.07000000001</v>
      </c>
      <c r="X75" s="114">
        <f t="shared" si="8"/>
        <v>0</v>
      </c>
      <c r="Y75" s="114">
        <f t="shared" si="9"/>
        <v>1357185.06</v>
      </c>
      <c r="Z75" s="114">
        <f t="shared" si="10"/>
        <v>0</v>
      </c>
    </row>
    <row r="76" spans="1:26" ht="15.75">
      <c r="A76" s="108" t="s">
        <v>150</v>
      </c>
      <c r="B76" s="82" t="s">
        <v>931</v>
      </c>
      <c r="C76" s="6">
        <v>2392.62</v>
      </c>
      <c r="D76" s="6">
        <v>319305.38000000006</v>
      </c>
      <c r="E76" s="6">
        <v>21142.479999999996</v>
      </c>
      <c r="F76" s="6">
        <v>1740287.68</v>
      </c>
      <c r="G76" s="6">
        <v>169932.03000000006</v>
      </c>
      <c r="H76" s="6">
        <v>25505413.050000004</v>
      </c>
      <c r="I76" s="6">
        <v>2646159.0700000008</v>
      </c>
      <c r="J76" s="6">
        <v>2005905.1399999994</v>
      </c>
      <c r="K76" s="6">
        <v>192099.39999999997</v>
      </c>
      <c r="L76" s="6">
        <v>1718735.1199999999</v>
      </c>
      <c r="M76" s="6">
        <v>6951.720000000001</v>
      </c>
      <c r="N76" s="6"/>
      <c r="O76" s="6"/>
      <c r="P76" s="6">
        <v>539630.6199999999</v>
      </c>
      <c r="Q76" s="6"/>
      <c r="R76" s="6"/>
      <c r="S76" s="6">
        <v>34867954.31</v>
      </c>
      <c r="T76" s="6"/>
      <c r="U76" s="6">
        <f t="shared" si="6"/>
        <v>34867954.31</v>
      </c>
      <c r="V76" s="114">
        <f t="shared" si="11"/>
        <v>31831669.610000007</v>
      </c>
      <c r="W76" s="114">
        <f t="shared" si="7"/>
        <v>3036284.700000001</v>
      </c>
      <c r="X76" s="114">
        <f t="shared" si="8"/>
        <v>0</v>
      </c>
      <c r="Y76" s="114">
        <f t="shared" si="9"/>
        <v>34867954.31000001</v>
      </c>
      <c r="Z76" s="114">
        <f t="shared" si="10"/>
        <v>0</v>
      </c>
    </row>
    <row r="77" spans="1:26" ht="15.75">
      <c r="A77" s="108" t="s">
        <v>152</v>
      </c>
      <c r="B77" s="82" t="s">
        <v>932</v>
      </c>
      <c r="C77" s="6"/>
      <c r="D77" s="6">
        <v>284022.53000000014</v>
      </c>
      <c r="E77" s="6">
        <v>23197.519999999997</v>
      </c>
      <c r="F77" s="6">
        <v>1282666.0399999996</v>
      </c>
      <c r="G77" s="6">
        <v>99870.14000000001</v>
      </c>
      <c r="H77" s="6">
        <v>13289671.13000002</v>
      </c>
      <c r="I77" s="6">
        <v>887168.7000000005</v>
      </c>
      <c r="J77" s="6">
        <v>2628262.019999997</v>
      </c>
      <c r="K77" s="6">
        <v>196267.27000000008</v>
      </c>
      <c r="L77" s="6">
        <v>590410.5000000001</v>
      </c>
      <c r="M77" s="6">
        <v>1686.6000000000001</v>
      </c>
      <c r="N77" s="6"/>
      <c r="O77" s="6"/>
      <c r="P77" s="6">
        <v>475615.00000000006</v>
      </c>
      <c r="Q77" s="6"/>
      <c r="R77" s="6"/>
      <c r="S77" s="6">
        <v>19758837.450000018</v>
      </c>
      <c r="T77" s="6"/>
      <c r="U77" s="6">
        <f t="shared" si="6"/>
        <v>19758837.450000018</v>
      </c>
      <c r="V77" s="114">
        <f t="shared" si="11"/>
        <v>18550647.220000017</v>
      </c>
      <c r="W77" s="114">
        <f t="shared" si="7"/>
        <v>1208190.2300000007</v>
      </c>
      <c r="X77" s="114">
        <f t="shared" si="8"/>
        <v>0</v>
      </c>
      <c r="Y77" s="114">
        <f t="shared" si="9"/>
        <v>19758837.450000018</v>
      </c>
      <c r="Z77" s="114">
        <f t="shared" si="10"/>
        <v>0</v>
      </c>
    </row>
    <row r="78" spans="1:26" ht="15.75">
      <c r="A78" s="108" t="s">
        <v>154</v>
      </c>
      <c r="B78" s="82" t="s">
        <v>933</v>
      </c>
      <c r="C78" s="6"/>
      <c r="D78" s="6">
        <v>43650.45000000001</v>
      </c>
      <c r="E78" s="6">
        <v>790.1999999999999</v>
      </c>
      <c r="F78" s="6">
        <v>131767.84999999998</v>
      </c>
      <c r="G78" s="6">
        <v>3128.2500000000005</v>
      </c>
      <c r="H78" s="6">
        <v>690616.52</v>
      </c>
      <c r="I78" s="6">
        <v>12211.520000000004</v>
      </c>
      <c r="J78" s="6">
        <v>33545.43</v>
      </c>
      <c r="K78" s="6">
        <v>218.3</v>
      </c>
      <c r="L78" s="6">
        <v>269159.47000000003</v>
      </c>
      <c r="M78" s="6">
        <v>4788.73</v>
      </c>
      <c r="N78" s="6">
        <v>4234</v>
      </c>
      <c r="O78" s="6"/>
      <c r="P78" s="6">
        <v>67468.56000000001</v>
      </c>
      <c r="Q78" s="6"/>
      <c r="R78" s="6"/>
      <c r="S78" s="6">
        <v>1261579.2800000003</v>
      </c>
      <c r="T78" s="6"/>
      <c r="U78" s="6">
        <f t="shared" si="6"/>
        <v>1261579.2800000003</v>
      </c>
      <c r="V78" s="114">
        <f t="shared" si="11"/>
        <v>1240442.2800000003</v>
      </c>
      <c r="W78" s="114">
        <f t="shared" si="7"/>
        <v>21137.000000000004</v>
      </c>
      <c r="X78" s="114">
        <f t="shared" si="8"/>
        <v>0</v>
      </c>
      <c r="Y78" s="114">
        <f t="shared" si="9"/>
        <v>1261579.2800000003</v>
      </c>
      <c r="Z78" s="114">
        <f t="shared" si="10"/>
        <v>0</v>
      </c>
    </row>
    <row r="79" spans="1:26" ht="15.75">
      <c r="A79" s="108" t="s">
        <v>156</v>
      </c>
      <c r="B79" s="82" t="s">
        <v>934</v>
      </c>
      <c r="C79" s="6"/>
      <c r="D79" s="6"/>
      <c r="E79" s="6"/>
      <c r="F79" s="6">
        <v>811540.8099999999</v>
      </c>
      <c r="G79" s="6">
        <v>29519.05</v>
      </c>
      <c r="H79" s="6">
        <v>5619998.410000003</v>
      </c>
      <c r="I79" s="6">
        <v>231953.58999999997</v>
      </c>
      <c r="J79" s="6">
        <v>298186.62000000005</v>
      </c>
      <c r="K79" s="6">
        <v>11222.429999999998</v>
      </c>
      <c r="L79" s="6">
        <v>77948.82</v>
      </c>
      <c r="M79" s="6">
        <v>815.8900000000001</v>
      </c>
      <c r="N79" s="6"/>
      <c r="O79" s="6"/>
      <c r="P79" s="6">
        <v>157107.98</v>
      </c>
      <c r="Q79" s="6"/>
      <c r="R79" s="6"/>
      <c r="S79" s="6">
        <v>7238293.600000003</v>
      </c>
      <c r="T79" s="6"/>
      <c r="U79" s="6">
        <f t="shared" si="6"/>
        <v>7238293.600000003</v>
      </c>
      <c r="V79" s="114">
        <f t="shared" si="11"/>
        <v>6964782.640000003</v>
      </c>
      <c r="W79" s="114">
        <f t="shared" si="7"/>
        <v>273510.95999999996</v>
      </c>
      <c r="X79" s="114">
        <f t="shared" si="8"/>
        <v>0</v>
      </c>
      <c r="Y79" s="114">
        <f t="shared" si="9"/>
        <v>7238293.600000003</v>
      </c>
      <c r="Z79" s="114">
        <f t="shared" si="10"/>
        <v>0</v>
      </c>
    </row>
    <row r="80" spans="1:26" ht="15.75">
      <c r="A80" s="108" t="s">
        <v>158</v>
      </c>
      <c r="B80" s="82" t="s">
        <v>935</v>
      </c>
      <c r="C80" s="6"/>
      <c r="D80" s="6"/>
      <c r="E80" s="6"/>
      <c r="F80" s="6"/>
      <c r="G80" s="6"/>
      <c r="H80" s="6">
        <v>677593.2899999998</v>
      </c>
      <c r="I80" s="6">
        <v>30896.05</v>
      </c>
      <c r="J80" s="6">
        <v>50864.96</v>
      </c>
      <c r="K80" s="6">
        <v>2823.0499999999997</v>
      </c>
      <c r="L80" s="6">
        <v>828636.5</v>
      </c>
      <c r="M80" s="6">
        <v>37982.13999999999</v>
      </c>
      <c r="N80" s="6"/>
      <c r="O80" s="6"/>
      <c r="P80" s="6">
        <v>29077.699999999997</v>
      </c>
      <c r="Q80" s="6"/>
      <c r="R80" s="6"/>
      <c r="S80" s="6">
        <v>1657873.6899999997</v>
      </c>
      <c r="T80" s="6"/>
      <c r="U80" s="6">
        <f t="shared" si="6"/>
        <v>1657873.6899999997</v>
      </c>
      <c r="V80" s="114">
        <f t="shared" si="11"/>
        <v>1586172.4499999997</v>
      </c>
      <c r="W80" s="114">
        <f t="shared" si="7"/>
        <v>71701.23999999999</v>
      </c>
      <c r="X80" s="114">
        <f t="shared" si="8"/>
        <v>0</v>
      </c>
      <c r="Y80" s="114">
        <f t="shared" si="9"/>
        <v>1657873.6899999997</v>
      </c>
      <c r="Z80" s="114">
        <f t="shared" si="10"/>
        <v>0</v>
      </c>
    </row>
    <row r="81" spans="1:26" ht="15.75">
      <c r="A81" s="108" t="s">
        <v>160</v>
      </c>
      <c r="B81" s="82" t="s">
        <v>936</v>
      </c>
      <c r="C81" s="6"/>
      <c r="D81" s="6"/>
      <c r="E81" s="6"/>
      <c r="F81" s="6">
        <v>216502.85</v>
      </c>
      <c r="G81" s="6">
        <v>2324.32</v>
      </c>
      <c r="H81" s="6">
        <v>967166.62</v>
      </c>
      <c r="I81" s="6">
        <v>23232.729999999996</v>
      </c>
      <c r="J81" s="6">
        <v>145752.90000000002</v>
      </c>
      <c r="K81" s="6">
        <v>2436.3799999999997</v>
      </c>
      <c r="L81" s="6">
        <v>42394.98</v>
      </c>
      <c r="M81" s="6">
        <v>-1.64</v>
      </c>
      <c r="N81" s="6"/>
      <c r="O81" s="6"/>
      <c r="P81" s="6">
        <v>82878.51000000001</v>
      </c>
      <c r="Q81" s="6"/>
      <c r="R81" s="6"/>
      <c r="S81" s="6">
        <v>1482687.65</v>
      </c>
      <c r="T81" s="6"/>
      <c r="U81" s="6">
        <f t="shared" si="6"/>
        <v>1482687.65</v>
      </c>
      <c r="V81" s="114">
        <f t="shared" si="11"/>
        <v>1454695.86</v>
      </c>
      <c r="W81" s="114">
        <f t="shared" si="7"/>
        <v>27991.789999999997</v>
      </c>
      <c r="X81" s="114">
        <f t="shared" si="8"/>
        <v>0</v>
      </c>
      <c r="Y81" s="114">
        <f t="shared" si="9"/>
        <v>1482687.6500000001</v>
      </c>
      <c r="Z81" s="114">
        <f t="shared" si="10"/>
        <v>0</v>
      </c>
    </row>
    <row r="82" spans="1:26" ht="15.75">
      <c r="A82" s="108" t="s">
        <v>162</v>
      </c>
      <c r="B82" s="82" t="s">
        <v>937</v>
      </c>
      <c r="C82" s="6"/>
      <c r="D82" s="6">
        <v>885.83</v>
      </c>
      <c r="E82" s="6"/>
      <c r="F82" s="6">
        <v>198547.58999999997</v>
      </c>
      <c r="G82" s="6">
        <v>6816.69</v>
      </c>
      <c r="H82" s="6">
        <v>1199669.4</v>
      </c>
      <c r="I82" s="6">
        <v>55227.700000000004</v>
      </c>
      <c r="J82" s="6">
        <v>232090.09</v>
      </c>
      <c r="K82" s="6">
        <v>9736.889999999998</v>
      </c>
      <c r="L82" s="6">
        <v>5689.86</v>
      </c>
      <c r="M82" s="6"/>
      <c r="N82" s="6"/>
      <c r="O82" s="6"/>
      <c r="P82" s="6">
        <v>71677</v>
      </c>
      <c r="Q82" s="6"/>
      <c r="R82" s="6"/>
      <c r="S82" s="6">
        <v>1780341.0499999998</v>
      </c>
      <c r="T82" s="6"/>
      <c r="U82" s="6">
        <f t="shared" si="6"/>
        <v>1780341.0499999998</v>
      </c>
      <c r="V82" s="114">
        <f t="shared" si="11"/>
        <v>1708559.77</v>
      </c>
      <c r="W82" s="114">
        <f t="shared" si="7"/>
        <v>71781.28</v>
      </c>
      <c r="X82" s="114">
        <f t="shared" si="8"/>
        <v>0</v>
      </c>
      <c r="Y82" s="114">
        <f t="shared" si="9"/>
        <v>1780341.05</v>
      </c>
      <c r="Z82" s="114">
        <f t="shared" si="10"/>
        <v>0</v>
      </c>
    </row>
    <row r="83" spans="1:26" ht="15.75">
      <c r="A83" s="108" t="s">
        <v>164</v>
      </c>
      <c r="B83" s="82" t="s">
        <v>938</v>
      </c>
      <c r="C83" s="6"/>
      <c r="D83" s="6">
        <v>116461.89</v>
      </c>
      <c r="E83" s="6">
        <v>4788.219999999999</v>
      </c>
      <c r="F83" s="6">
        <v>471034.0299999999</v>
      </c>
      <c r="G83" s="6">
        <v>18053.89</v>
      </c>
      <c r="H83" s="6">
        <v>268963.3</v>
      </c>
      <c r="I83" s="6">
        <v>7478.210000000001</v>
      </c>
      <c r="J83" s="6">
        <v>42814.49999999999</v>
      </c>
      <c r="K83" s="6">
        <v>1004.63</v>
      </c>
      <c r="L83" s="6"/>
      <c r="M83" s="6"/>
      <c r="N83" s="6"/>
      <c r="O83" s="6"/>
      <c r="P83" s="6">
        <v>42079</v>
      </c>
      <c r="Q83" s="6"/>
      <c r="R83" s="6"/>
      <c r="S83" s="6">
        <v>972677.6699999998</v>
      </c>
      <c r="T83" s="6"/>
      <c r="U83" s="6">
        <f t="shared" si="6"/>
        <v>972677.6699999998</v>
      </c>
      <c r="V83" s="114">
        <f t="shared" si="11"/>
        <v>941352.72</v>
      </c>
      <c r="W83" s="114">
        <f t="shared" si="7"/>
        <v>31324.95</v>
      </c>
      <c r="X83" s="114">
        <f t="shared" si="8"/>
        <v>0</v>
      </c>
      <c r="Y83" s="114">
        <f t="shared" si="9"/>
        <v>972677.6699999999</v>
      </c>
      <c r="Z83" s="114">
        <f t="shared" si="10"/>
        <v>0</v>
      </c>
    </row>
    <row r="84" spans="1:26" ht="15.75">
      <c r="A84" s="108" t="s">
        <v>166</v>
      </c>
      <c r="B84" s="82" t="s">
        <v>939</v>
      </c>
      <c r="C84" s="6"/>
      <c r="D84" s="6"/>
      <c r="E84" s="6"/>
      <c r="F84" s="6">
        <v>40149.869999999995</v>
      </c>
      <c r="G84" s="6">
        <v>400.01</v>
      </c>
      <c r="H84" s="6">
        <v>576422.43</v>
      </c>
      <c r="I84" s="6">
        <v>6371.110000000001</v>
      </c>
      <c r="J84" s="6"/>
      <c r="K84" s="6"/>
      <c r="L84" s="6"/>
      <c r="M84" s="6"/>
      <c r="N84" s="6"/>
      <c r="O84" s="6"/>
      <c r="P84" s="6">
        <v>32537.999999999996</v>
      </c>
      <c r="Q84" s="6"/>
      <c r="R84" s="6"/>
      <c r="S84" s="6">
        <v>655881.42</v>
      </c>
      <c r="T84" s="6"/>
      <c r="U84" s="6">
        <f t="shared" si="6"/>
        <v>655881.42</v>
      </c>
      <c r="V84" s="114">
        <f t="shared" si="11"/>
        <v>649110.3</v>
      </c>
      <c r="W84" s="114">
        <f t="shared" si="7"/>
        <v>6771.120000000001</v>
      </c>
      <c r="X84" s="114">
        <f t="shared" si="8"/>
        <v>0</v>
      </c>
      <c r="Y84" s="114">
        <f t="shared" si="9"/>
        <v>655881.42</v>
      </c>
      <c r="Z84" s="114">
        <f t="shared" si="10"/>
        <v>0</v>
      </c>
    </row>
    <row r="85" spans="1:26" ht="15.75">
      <c r="A85" s="108" t="s">
        <v>168</v>
      </c>
      <c r="B85" s="82" t="s">
        <v>940</v>
      </c>
      <c r="C85" s="6"/>
      <c r="D85" s="6">
        <v>205682.13999999996</v>
      </c>
      <c r="E85" s="6"/>
      <c r="F85" s="6">
        <v>1114404.62</v>
      </c>
      <c r="G85" s="6"/>
      <c r="H85" s="6">
        <v>1618362.03</v>
      </c>
      <c r="I85" s="6"/>
      <c r="J85" s="6">
        <v>1354219.88</v>
      </c>
      <c r="K85" s="6"/>
      <c r="L85" s="6">
        <v>109538.94000000002</v>
      </c>
      <c r="M85" s="6"/>
      <c r="N85" s="6">
        <v>33071.22</v>
      </c>
      <c r="O85" s="6"/>
      <c r="P85" s="6">
        <v>94103.14</v>
      </c>
      <c r="Q85" s="6"/>
      <c r="R85" s="6"/>
      <c r="S85" s="6">
        <v>4529381.97</v>
      </c>
      <c r="T85" s="6"/>
      <c r="U85" s="6">
        <f t="shared" si="6"/>
        <v>4529381.97</v>
      </c>
      <c r="V85" s="114">
        <f t="shared" si="11"/>
        <v>4529381.97</v>
      </c>
      <c r="W85" s="114">
        <f t="shared" si="7"/>
        <v>0</v>
      </c>
      <c r="X85" s="114">
        <f t="shared" si="8"/>
        <v>0</v>
      </c>
      <c r="Y85" s="114">
        <f t="shared" si="9"/>
        <v>4529381.97</v>
      </c>
      <c r="Z85" s="114">
        <f t="shared" si="10"/>
        <v>0</v>
      </c>
    </row>
    <row r="86" spans="1:26" ht="15.75">
      <c r="A86" s="108" t="s">
        <v>170</v>
      </c>
      <c r="B86" s="82" t="s">
        <v>941</v>
      </c>
      <c r="C86" s="6"/>
      <c r="D86" s="6"/>
      <c r="E86" s="6"/>
      <c r="F86" s="6">
        <v>64869.64</v>
      </c>
      <c r="G86" s="6">
        <v>2945.4900000000002</v>
      </c>
      <c r="H86" s="6">
        <v>1379297</v>
      </c>
      <c r="I86" s="6">
        <v>53838.990000000005</v>
      </c>
      <c r="J86" s="6"/>
      <c r="K86" s="6"/>
      <c r="L86" s="6"/>
      <c r="M86" s="6"/>
      <c r="N86" s="6"/>
      <c r="O86" s="6"/>
      <c r="P86" s="6">
        <v>23968.06</v>
      </c>
      <c r="Q86" s="6"/>
      <c r="R86" s="6">
        <v>2712.85</v>
      </c>
      <c r="S86" s="6">
        <v>1527632.03</v>
      </c>
      <c r="T86" s="6"/>
      <c r="U86" s="6">
        <f t="shared" si="6"/>
        <v>1527632.03</v>
      </c>
      <c r="V86" s="114">
        <f t="shared" si="11"/>
        <v>1468134.7</v>
      </c>
      <c r="W86" s="114">
        <f t="shared" si="7"/>
        <v>56784.48</v>
      </c>
      <c r="X86" s="114">
        <f t="shared" si="8"/>
        <v>2712.85</v>
      </c>
      <c r="Y86" s="114">
        <f t="shared" si="9"/>
        <v>1527632.03</v>
      </c>
      <c r="Z86" s="114">
        <f t="shared" si="10"/>
        <v>0</v>
      </c>
    </row>
    <row r="87" spans="1:26" ht="15.75">
      <c r="A87" s="108" t="s">
        <v>172</v>
      </c>
      <c r="B87" s="82" t="s">
        <v>942</v>
      </c>
      <c r="C87" s="6"/>
      <c r="D87" s="6">
        <v>66012.05</v>
      </c>
      <c r="E87" s="6">
        <v>1006.15</v>
      </c>
      <c r="F87" s="6">
        <v>215605.14999999994</v>
      </c>
      <c r="G87" s="6">
        <v>3853.7799999999997</v>
      </c>
      <c r="H87" s="6">
        <v>442647.22</v>
      </c>
      <c r="I87" s="6">
        <v>12851.320000000002</v>
      </c>
      <c r="J87" s="6">
        <v>23523.519999999997</v>
      </c>
      <c r="K87" s="6">
        <v>2761.76</v>
      </c>
      <c r="L87" s="6">
        <v>380735.74000000005</v>
      </c>
      <c r="M87" s="6">
        <v>700.41</v>
      </c>
      <c r="N87" s="6">
        <v>7503</v>
      </c>
      <c r="O87" s="6"/>
      <c r="P87" s="6">
        <v>71589.3</v>
      </c>
      <c r="Q87" s="6"/>
      <c r="R87" s="6"/>
      <c r="S87" s="6">
        <v>1228789.4</v>
      </c>
      <c r="T87" s="6"/>
      <c r="U87" s="6">
        <f t="shared" si="6"/>
        <v>1228789.4</v>
      </c>
      <c r="V87" s="114">
        <f t="shared" si="11"/>
        <v>1207615.98</v>
      </c>
      <c r="W87" s="114">
        <f t="shared" si="7"/>
        <v>21173.420000000002</v>
      </c>
      <c r="X87" s="114">
        <f t="shared" si="8"/>
        <v>0</v>
      </c>
      <c r="Y87" s="114">
        <f t="shared" si="9"/>
        <v>1228789.4</v>
      </c>
      <c r="Z87" s="114">
        <f t="shared" si="10"/>
        <v>0</v>
      </c>
    </row>
    <row r="88" spans="1:26" ht="15.75">
      <c r="A88" s="108" t="s">
        <v>174</v>
      </c>
      <c r="B88" s="82" t="s">
        <v>943</v>
      </c>
      <c r="C88" s="6"/>
      <c r="D88" s="6"/>
      <c r="E88" s="6"/>
      <c r="F88" s="6"/>
      <c r="G88" s="6"/>
      <c r="H88" s="6">
        <v>4080694.559999999</v>
      </c>
      <c r="I88" s="6">
        <v>128728.31000000001</v>
      </c>
      <c r="J88" s="6"/>
      <c r="K88" s="6"/>
      <c r="L88" s="6"/>
      <c r="M88" s="6"/>
      <c r="N88" s="6"/>
      <c r="O88" s="6"/>
      <c r="P88" s="6">
        <v>132367.00000000003</v>
      </c>
      <c r="Q88" s="6"/>
      <c r="R88" s="6"/>
      <c r="S88" s="6">
        <v>4341789.869999999</v>
      </c>
      <c r="T88" s="6"/>
      <c r="U88" s="6">
        <f t="shared" si="6"/>
        <v>4341789.869999999</v>
      </c>
      <c r="V88" s="114">
        <f t="shared" si="11"/>
        <v>4213061.56</v>
      </c>
      <c r="W88" s="114">
        <f t="shared" si="7"/>
        <v>128728.31000000001</v>
      </c>
      <c r="X88" s="114">
        <f t="shared" si="8"/>
        <v>0</v>
      </c>
      <c r="Y88" s="114">
        <f t="shared" si="9"/>
        <v>4341789.869999999</v>
      </c>
      <c r="Z88" s="114">
        <f t="shared" si="10"/>
        <v>0</v>
      </c>
    </row>
    <row r="89" spans="1:26" ht="15.75">
      <c r="A89" s="108" t="s">
        <v>176</v>
      </c>
      <c r="B89" s="82" t="s">
        <v>944</v>
      </c>
      <c r="C89" s="6"/>
      <c r="D89" s="6">
        <v>169.4</v>
      </c>
      <c r="E89" s="6"/>
      <c r="F89" s="6">
        <v>503889.3100000001</v>
      </c>
      <c r="G89" s="6">
        <v>11677.479999999998</v>
      </c>
      <c r="H89" s="6">
        <v>2466084.4399999995</v>
      </c>
      <c r="I89" s="6">
        <v>66248.23999999999</v>
      </c>
      <c r="J89" s="6">
        <v>321379.76999999996</v>
      </c>
      <c r="K89" s="6">
        <v>9507.58</v>
      </c>
      <c r="L89" s="6">
        <v>1498.51</v>
      </c>
      <c r="M89" s="6"/>
      <c r="N89" s="6">
        <v>6309.56</v>
      </c>
      <c r="O89" s="6"/>
      <c r="P89" s="6">
        <v>67063.9</v>
      </c>
      <c r="Q89" s="6"/>
      <c r="R89" s="6"/>
      <c r="S89" s="6">
        <v>3453828.189999999</v>
      </c>
      <c r="T89" s="6"/>
      <c r="U89" s="6">
        <f t="shared" si="6"/>
        <v>3453828.189999999</v>
      </c>
      <c r="V89" s="114">
        <f t="shared" si="11"/>
        <v>3366394.889999999</v>
      </c>
      <c r="W89" s="114">
        <f t="shared" si="7"/>
        <v>87433.29999999999</v>
      </c>
      <c r="X89" s="114">
        <f t="shared" si="8"/>
        <v>0</v>
      </c>
      <c r="Y89" s="114">
        <f t="shared" si="9"/>
        <v>3453828.189999999</v>
      </c>
      <c r="Z89" s="114">
        <f t="shared" si="10"/>
        <v>0</v>
      </c>
    </row>
    <row r="90" spans="1:26" ht="15.75">
      <c r="A90" s="108" t="s">
        <v>178</v>
      </c>
      <c r="B90" s="82" t="s">
        <v>945</v>
      </c>
      <c r="C90" s="6"/>
      <c r="D90" s="6">
        <v>258780.89000000007</v>
      </c>
      <c r="E90" s="6">
        <v>15915.580000000002</v>
      </c>
      <c r="F90" s="6">
        <v>708732.1999999998</v>
      </c>
      <c r="G90" s="6">
        <v>49890.21999999999</v>
      </c>
      <c r="H90" s="6">
        <v>3311603.6400000015</v>
      </c>
      <c r="I90" s="6">
        <v>237763.49000000005</v>
      </c>
      <c r="J90" s="6">
        <v>118475.00000000003</v>
      </c>
      <c r="K90" s="6">
        <v>4249.75</v>
      </c>
      <c r="L90" s="6">
        <v>2294358.6999999997</v>
      </c>
      <c r="M90" s="6">
        <v>227773.78000000003</v>
      </c>
      <c r="N90" s="6"/>
      <c r="O90" s="6"/>
      <c r="P90" s="6">
        <v>152457.00000000003</v>
      </c>
      <c r="Q90" s="6"/>
      <c r="R90" s="6"/>
      <c r="S90" s="6">
        <v>7380000.250000001</v>
      </c>
      <c r="T90" s="6"/>
      <c r="U90" s="6">
        <f t="shared" si="6"/>
        <v>7380000.250000001</v>
      </c>
      <c r="V90" s="114">
        <f t="shared" si="11"/>
        <v>6844407.430000002</v>
      </c>
      <c r="W90" s="114">
        <f t="shared" si="7"/>
        <v>535592.8200000001</v>
      </c>
      <c r="X90" s="114">
        <f t="shared" si="8"/>
        <v>0</v>
      </c>
      <c r="Y90" s="114">
        <f t="shared" si="9"/>
        <v>7380000.250000002</v>
      </c>
      <c r="Z90" s="114">
        <f t="shared" si="10"/>
        <v>0</v>
      </c>
    </row>
    <row r="91" spans="1:26" ht="15.75">
      <c r="A91" s="108" t="s">
        <v>180</v>
      </c>
      <c r="B91" s="82" t="s">
        <v>946</v>
      </c>
      <c r="C91" s="6"/>
      <c r="D91" s="6"/>
      <c r="E91" s="6"/>
      <c r="F91" s="6">
        <v>0.11</v>
      </c>
      <c r="G91" s="6">
        <v>0.01</v>
      </c>
      <c r="H91" s="6">
        <v>983492.38</v>
      </c>
      <c r="I91" s="6">
        <v>23420.53</v>
      </c>
      <c r="J91" s="6"/>
      <c r="K91" s="6"/>
      <c r="L91" s="6">
        <v>83.26</v>
      </c>
      <c r="M91" s="6">
        <v>0.12</v>
      </c>
      <c r="N91" s="6"/>
      <c r="O91" s="6"/>
      <c r="P91" s="6">
        <v>35194</v>
      </c>
      <c r="Q91" s="6"/>
      <c r="R91" s="6"/>
      <c r="S91" s="6">
        <v>1042190.41</v>
      </c>
      <c r="T91" s="6"/>
      <c r="U91" s="6">
        <f t="shared" si="6"/>
        <v>1042190.41</v>
      </c>
      <c r="V91" s="114">
        <f t="shared" si="11"/>
        <v>1018769.75</v>
      </c>
      <c r="W91" s="114">
        <f t="shared" si="7"/>
        <v>23420.659999999996</v>
      </c>
      <c r="X91" s="114">
        <f t="shared" si="8"/>
        <v>0</v>
      </c>
      <c r="Y91" s="114">
        <f t="shared" si="9"/>
        <v>1042190.41</v>
      </c>
      <c r="Z91" s="114">
        <f t="shared" si="10"/>
        <v>0</v>
      </c>
    </row>
    <row r="92" spans="1:26" ht="15.75">
      <c r="A92" s="108" t="s">
        <v>182</v>
      </c>
      <c r="B92" s="82" t="s">
        <v>947</v>
      </c>
      <c r="C92" s="6"/>
      <c r="D92" s="6">
        <v>64814.64</v>
      </c>
      <c r="E92" s="6"/>
      <c r="F92" s="6">
        <v>166165.80000000002</v>
      </c>
      <c r="G92" s="6"/>
      <c r="H92" s="6">
        <v>851285.4299999999</v>
      </c>
      <c r="I92" s="6"/>
      <c r="J92" s="6">
        <v>0</v>
      </c>
      <c r="K92" s="6"/>
      <c r="L92" s="6">
        <v>59142.26</v>
      </c>
      <c r="M92" s="6"/>
      <c r="N92" s="6"/>
      <c r="O92" s="6"/>
      <c r="P92" s="6">
        <v>37661.71</v>
      </c>
      <c r="Q92" s="6"/>
      <c r="R92" s="6"/>
      <c r="S92" s="6">
        <v>1179069.8399999999</v>
      </c>
      <c r="T92" s="6"/>
      <c r="U92" s="6">
        <f t="shared" si="6"/>
        <v>1179069.8399999999</v>
      </c>
      <c r="V92" s="114">
        <f t="shared" si="11"/>
        <v>1179069.8399999999</v>
      </c>
      <c r="W92" s="114">
        <f t="shared" si="7"/>
        <v>0</v>
      </c>
      <c r="X92" s="114">
        <f t="shared" si="8"/>
        <v>0</v>
      </c>
      <c r="Y92" s="114">
        <f t="shared" si="9"/>
        <v>1179069.8399999999</v>
      </c>
      <c r="Z92" s="114">
        <f t="shared" si="10"/>
        <v>0</v>
      </c>
    </row>
    <row r="93" spans="1:26" ht="15.75">
      <c r="A93" s="108" t="s">
        <v>184</v>
      </c>
      <c r="B93" s="82" t="s">
        <v>948</v>
      </c>
      <c r="C93" s="6"/>
      <c r="D93" s="6">
        <v>299409.9100000001</v>
      </c>
      <c r="E93" s="6">
        <v>10877.82</v>
      </c>
      <c r="F93" s="6">
        <v>591549.6600000001</v>
      </c>
      <c r="G93" s="6">
        <v>23440.290000000005</v>
      </c>
      <c r="H93" s="6">
        <v>5913080.97</v>
      </c>
      <c r="I93" s="6">
        <v>212948.37999999995</v>
      </c>
      <c r="J93" s="6">
        <v>182159.85</v>
      </c>
      <c r="K93" s="6">
        <v>6668.859999999995</v>
      </c>
      <c r="L93" s="6">
        <v>542.12</v>
      </c>
      <c r="M93" s="6"/>
      <c r="N93" s="6">
        <v>18215</v>
      </c>
      <c r="O93" s="6"/>
      <c r="P93" s="6">
        <v>320934.87000000005</v>
      </c>
      <c r="Q93" s="6"/>
      <c r="R93" s="6"/>
      <c r="S93" s="6">
        <v>7579827.73</v>
      </c>
      <c r="T93" s="6"/>
      <c r="U93" s="6">
        <f t="shared" si="6"/>
        <v>7579827.73</v>
      </c>
      <c r="V93" s="114">
        <f t="shared" si="11"/>
        <v>7325892.38</v>
      </c>
      <c r="W93" s="114">
        <f t="shared" si="7"/>
        <v>253935.34999999992</v>
      </c>
      <c r="X93" s="114">
        <f t="shared" si="8"/>
        <v>0</v>
      </c>
      <c r="Y93" s="114">
        <f t="shared" si="9"/>
        <v>7579827.7299999995</v>
      </c>
      <c r="Z93" s="114">
        <f t="shared" si="10"/>
        <v>0</v>
      </c>
    </row>
    <row r="94" spans="1:26" ht="15.75">
      <c r="A94" s="108" t="s">
        <v>186</v>
      </c>
      <c r="B94" s="82" t="s">
        <v>949</v>
      </c>
      <c r="C94" s="6"/>
      <c r="D94" s="6">
        <v>25355.880000000005</v>
      </c>
      <c r="E94" s="6">
        <v>2917.79</v>
      </c>
      <c r="F94" s="6">
        <v>527877.86</v>
      </c>
      <c r="G94" s="6">
        <v>35226.34999999999</v>
      </c>
      <c r="H94" s="6">
        <v>1957759.2599999995</v>
      </c>
      <c r="I94" s="6">
        <v>116254.88000000003</v>
      </c>
      <c r="J94" s="6">
        <v>20591.91</v>
      </c>
      <c r="K94" s="6"/>
      <c r="L94" s="6"/>
      <c r="M94" s="6"/>
      <c r="N94" s="6"/>
      <c r="O94" s="6"/>
      <c r="P94" s="6">
        <v>86668.01</v>
      </c>
      <c r="Q94" s="6"/>
      <c r="R94" s="6"/>
      <c r="S94" s="6">
        <v>2772651.9399999995</v>
      </c>
      <c r="T94" s="6"/>
      <c r="U94" s="6">
        <f t="shared" si="6"/>
        <v>2772651.9399999995</v>
      </c>
      <c r="V94" s="114">
        <f t="shared" si="11"/>
        <v>2618252.9199999995</v>
      </c>
      <c r="W94" s="114">
        <f t="shared" si="7"/>
        <v>154399.02000000002</v>
      </c>
      <c r="X94" s="114">
        <f t="shared" si="8"/>
        <v>0</v>
      </c>
      <c r="Y94" s="114">
        <f t="shared" si="9"/>
        <v>2772651.9399999995</v>
      </c>
      <c r="Z94" s="114">
        <f t="shared" si="10"/>
        <v>0</v>
      </c>
    </row>
    <row r="95" spans="1:26" ht="15.75">
      <c r="A95" s="108" t="s">
        <v>188</v>
      </c>
      <c r="B95" s="82" t="s">
        <v>950</v>
      </c>
      <c r="C95" s="6"/>
      <c r="D95" s="6"/>
      <c r="E95" s="6"/>
      <c r="F95" s="6">
        <v>299779.36</v>
      </c>
      <c r="G95" s="6">
        <v>8716.89</v>
      </c>
      <c r="H95" s="6">
        <v>516922.41000000003</v>
      </c>
      <c r="I95" s="6">
        <v>20567.349999999995</v>
      </c>
      <c r="J95" s="6">
        <v>100006.45000000001</v>
      </c>
      <c r="K95" s="6">
        <v>2985.9300000000007</v>
      </c>
      <c r="L95" s="6">
        <v>47030.020000000004</v>
      </c>
      <c r="M95" s="6">
        <v>1681.0300000000002</v>
      </c>
      <c r="N95" s="6"/>
      <c r="O95" s="6"/>
      <c r="P95" s="6"/>
      <c r="Q95" s="6"/>
      <c r="R95" s="6">
        <v>22841.949999999993</v>
      </c>
      <c r="S95" s="6">
        <v>1020531.39</v>
      </c>
      <c r="T95" s="6"/>
      <c r="U95" s="6">
        <f t="shared" si="6"/>
        <v>1020531.39</v>
      </c>
      <c r="V95" s="114">
        <f t="shared" si="11"/>
        <v>963738.24</v>
      </c>
      <c r="W95" s="114">
        <f t="shared" si="7"/>
        <v>33951.2</v>
      </c>
      <c r="X95" s="114">
        <f t="shared" si="8"/>
        <v>22841.949999999993</v>
      </c>
      <c r="Y95" s="114">
        <f t="shared" si="9"/>
        <v>1020531.3899999999</v>
      </c>
      <c r="Z95" s="114">
        <f t="shared" si="10"/>
        <v>0</v>
      </c>
    </row>
    <row r="96" spans="1:26" ht="15.75">
      <c r="A96" s="108" t="s">
        <v>190</v>
      </c>
      <c r="B96" s="82" t="s">
        <v>951</v>
      </c>
      <c r="C96" s="6"/>
      <c r="D96" s="6">
        <v>165948.36000000002</v>
      </c>
      <c r="E96" s="6">
        <v>6289.29</v>
      </c>
      <c r="F96" s="6">
        <v>408106.61</v>
      </c>
      <c r="G96" s="6">
        <v>14875.889999999998</v>
      </c>
      <c r="H96" s="6">
        <v>3729930.940000001</v>
      </c>
      <c r="I96" s="6">
        <v>171541.92</v>
      </c>
      <c r="J96" s="6">
        <v>34783.079999999994</v>
      </c>
      <c r="K96" s="6">
        <v>570.87</v>
      </c>
      <c r="L96" s="6">
        <v>28113.929999999997</v>
      </c>
      <c r="M96" s="6"/>
      <c r="N96" s="6">
        <v>6154</v>
      </c>
      <c r="O96" s="6"/>
      <c r="P96" s="6">
        <v>146761</v>
      </c>
      <c r="Q96" s="6"/>
      <c r="R96" s="6"/>
      <c r="S96" s="6">
        <v>4713075.890000001</v>
      </c>
      <c r="T96" s="6"/>
      <c r="U96" s="6">
        <f t="shared" si="6"/>
        <v>4713075.890000001</v>
      </c>
      <c r="V96" s="114">
        <f t="shared" si="11"/>
        <v>4519797.920000001</v>
      </c>
      <c r="W96" s="114">
        <f t="shared" si="7"/>
        <v>193277.97</v>
      </c>
      <c r="X96" s="114">
        <f t="shared" si="8"/>
        <v>0</v>
      </c>
      <c r="Y96" s="114">
        <f t="shared" si="9"/>
        <v>4713075.890000001</v>
      </c>
      <c r="Z96" s="114">
        <f t="shared" si="10"/>
        <v>0</v>
      </c>
    </row>
    <row r="97" spans="1:26" ht="15.75">
      <c r="A97" s="108" t="s">
        <v>192</v>
      </c>
      <c r="B97" s="82" t="s">
        <v>952</v>
      </c>
      <c r="C97" s="6"/>
      <c r="D97" s="6">
        <v>35674.5</v>
      </c>
      <c r="E97" s="6">
        <v>885.7199999999999</v>
      </c>
      <c r="F97" s="6">
        <v>239203.48</v>
      </c>
      <c r="G97" s="6">
        <v>6862.71</v>
      </c>
      <c r="H97" s="6">
        <v>299280.55</v>
      </c>
      <c r="I97" s="6">
        <v>8823.390000000001</v>
      </c>
      <c r="J97" s="6">
        <v>13146.08</v>
      </c>
      <c r="K97" s="6"/>
      <c r="L97" s="6">
        <v>65.45</v>
      </c>
      <c r="M97" s="6"/>
      <c r="N97" s="6"/>
      <c r="O97" s="6"/>
      <c r="P97" s="6">
        <v>26060.000000000004</v>
      </c>
      <c r="Q97" s="6"/>
      <c r="R97" s="6"/>
      <c r="S97" s="6">
        <v>630001.8799999999</v>
      </c>
      <c r="T97" s="6"/>
      <c r="U97" s="6">
        <f t="shared" si="6"/>
        <v>630001.8799999999</v>
      </c>
      <c r="V97" s="114">
        <f t="shared" si="11"/>
        <v>613430.0599999999</v>
      </c>
      <c r="W97" s="114">
        <f t="shared" si="7"/>
        <v>16571.82</v>
      </c>
      <c r="X97" s="114">
        <f t="shared" si="8"/>
        <v>0</v>
      </c>
      <c r="Y97" s="114">
        <f t="shared" si="9"/>
        <v>630001.8799999999</v>
      </c>
      <c r="Z97" s="114">
        <f t="shared" si="10"/>
        <v>0</v>
      </c>
    </row>
    <row r="98" spans="1:26" ht="15.75">
      <c r="A98" s="108" t="s">
        <v>194</v>
      </c>
      <c r="B98" s="82" t="s">
        <v>953</v>
      </c>
      <c r="C98" s="6"/>
      <c r="D98" s="6"/>
      <c r="E98" s="6"/>
      <c r="F98" s="6">
        <v>7562.710000000001</v>
      </c>
      <c r="G98" s="6"/>
      <c r="H98" s="6">
        <v>2900717.140000001</v>
      </c>
      <c r="I98" s="6">
        <v>136755.45999999996</v>
      </c>
      <c r="J98" s="6">
        <v>117198.31999999998</v>
      </c>
      <c r="K98" s="6">
        <v>5427.650000000001</v>
      </c>
      <c r="L98" s="6"/>
      <c r="M98" s="6"/>
      <c r="N98" s="6">
        <v>43137.140000000014</v>
      </c>
      <c r="O98" s="6"/>
      <c r="P98" s="6">
        <v>89532.68</v>
      </c>
      <c r="Q98" s="6"/>
      <c r="R98" s="6"/>
      <c r="S98" s="6">
        <v>3300331.100000001</v>
      </c>
      <c r="T98" s="6"/>
      <c r="U98" s="6">
        <f t="shared" si="6"/>
        <v>3300331.100000001</v>
      </c>
      <c r="V98" s="114">
        <f t="shared" si="11"/>
        <v>3158147.990000001</v>
      </c>
      <c r="W98" s="114">
        <f t="shared" si="7"/>
        <v>142183.10999999996</v>
      </c>
      <c r="X98" s="114">
        <f t="shared" si="8"/>
        <v>0</v>
      </c>
      <c r="Y98" s="114">
        <f t="shared" si="9"/>
        <v>3300331.100000001</v>
      </c>
      <c r="Z98" s="114">
        <f t="shared" si="10"/>
        <v>0</v>
      </c>
    </row>
    <row r="99" spans="1:26" ht="15.75">
      <c r="A99" s="108" t="s">
        <v>196</v>
      </c>
      <c r="B99" s="82" t="s">
        <v>954</v>
      </c>
      <c r="C99" s="6"/>
      <c r="D99" s="6"/>
      <c r="E99" s="6"/>
      <c r="F99" s="6"/>
      <c r="G99" s="6"/>
      <c r="H99" s="6">
        <v>120600.71</v>
      </c>
      <c r="I99" s="6">
        <v>1697.4799999999998</v>
      </c>
      <c r="J99" s="6">
        <v>124517.91</v>
      </c>
      <c r="K99" s="6">
        <v>4317.01</v>
      </c>
      <c r="L99" s="6">
        <v>750872.25</v>
      </c>
      <c r="M99" s="6">
        <v>26171.43</v>
      </c>
      <c r="N99" s="6"/>
      <c r="O99" s="6"/>
      <c r="P99" s="6">
        <v>69244.06</v>
      </c>
      <c r="Q99" s="6"/>
      <c r="R99" s="6"/>
      <c r="S99" s="6">
        <v>1097420.85</v>
      </c>
      <c r="T99" s="6"/>
      <c r="U99" s="6">
        <f t="shared" si="6"/>
        <v>1097420.85</v>
      </c>
      <c r="V99" s="114">
        <f t="shared" si="11"/>
        <v>1065234.93</v>
      </c>
      <c r="W99" s="114">
        <f t="shared" si="7"/>
        <v>32185.92</v>
      </c>
      <c r="X99" s="114">
        <f t="shared" si="8"/>
        <v>0</v>
      </c>
      <c r="Y99" s="114">
        <f t="shared" si="9"/>
        <v>1097420.8499999999</v>
      </c>
      <c r="Z99" s="114">
        <f t="shared" si="10"/>
        <v>0</v>
      </c>
    </row>
    <row r="100" spans="1:26" ht="15.75">
      <c r="A100" s="108" t="s">
        <v>198</v>
      </c>
      <c r="B100" s="82" t="s">
        <v>955</v>
      </c>
      <c r="C100" s="6"/>
      <c r="D100" s="6">
        <v>719666.7700000001</v>
      </c>
      <c r="E100" s="6">
        <v>10336.96</v>
      </c>
      <c r="F100" s="6">
        <v>561977.7300000001</v>
      </c>
      <c r="G100" s="6">
        <v>12004.079999999996</v>
      </c>
      <c r="H100" s="6">
        <v>1578627.5900000005</v>
      </c>
      <c r="I100" s="6">
        <v>27202.339999999997</v>
      </c>
      <c r="J100" s="6">
        <v>512700.12</v>
      </c>
      <c r="K100" s="6">
        <v>11725.58</v>
      </c>
      <c r="L100" s="6">
        <v>494272.01000000007</v>
      </c>
      <c r="M100" s="6">
        <v>9498</v>
      </c>
      <c r="N100" s="6"/>
      <c r="O100" s="6"/>
      <c r="P100" s="6">
        <v>126528</v>
      </c>
      <c r="Q100" s="6"/>
      <c r="R100" s="6"/>
      <c r="S100" s="6">
        <v>4064539.180000001</v>
      </c>
      <c r="T100" s="6"/>
      <c r="U100" s="6">
        <f t="shared" si="6"/>
        <v>4064539.180000001</v>
      </c>
      <c r="V100" s="114">
        <f t="shared" si="11"/>
        <v>3993772.220000001</v>
      </c>
      <c r="W100" s="114">
        <f t="shared" si="7"/>
        <v>70766.95999999999</v>
      </c>
      <c r="X100" s="114">
        <f t="shared" si="8"/>
        <v>0</v>
      </c>
      <c r="Y100" s="114">
        <f t="shared" si="9"/>
        <v>4064539.180000001</v>
      </c>
      <c r="Z100" s="114">
        <f t="shared" si="10"/>
        <v>0</v>
      </c>
    </row>
    <row r="101" spans="1:26" ht="15.75">
      <c r="A101" s="108" t="s">
        <v>200</v>
      </c>
      <c r="B101" s="82" t="s">
        <v>956</v>
      </c>
      <c r="C101" s="6"/>
      <c r="D101" s="6">
        <v>97508.45999999999</v>
      </c>
      <c r="E101" s="6">
        <v>1100.3799999999999</v>
      </c>
      <c r="F101" s="6">
        <v>239718.07999999996</v>
      </c>
      <c r="G101" s="6">
        <v>6990.849999999999</v>
      </c>
      <c r="H101" s="6">
        <v>346521.98000000004</v>
      </c>
      <c r="I101" s="6">
        <v>10052.640000000001</v>
      </c>
      <c r="J101" s="6">
        <v>112374.14000000001</v>
      </c>
      <c r="K101" s="6">
        <v>2255.7200000000003</v>
      </c>
      <c r="L101" s="6">
        <v>77609.73999999999</v>
      </c>
      <c r="M101" s="6">
        <v>1609.43</v>
      </c>
      <c r="N101" s="6"/>
      <c r="O101" s="6"/>
      <c r="P101" s="6">
        <v>24051.27</v>
      </c>
      <c r="Q101" s="6"/>
      <c r="R101" s="6"/>
      <c r="S101" s="6">
        <v>919792.6900000001</v>
      </c>
      <c r="T101" s="6"/>
      <c r="U101" s="6">
        <f t="shared" si="6"/>
        <v>919792.6900000001</v>
      </c>
      <c r="V101" s="114">
        <f t="shared" si="11"/>
        <v>897783.67</v>
      </c>
      <c r="W101" s="114">
        <f t="shared" si="7"/>
        <v>22009.020000000004</v>
      </c>
      <c r="X101" s="114">
        <f t="shared" si="8"/>
        <v>0</v>
      </c>
      <c r="Y101" s="114">
        <f t="shared" si="9"/>
        <v>919792.6900000001</v>
      </c>
      <c r="Z101" s="114">
        <f t="shared" si="10"/>
        <v>0</v>
      </c>
    </row>
    <row r="102" spans="1:26" ht="15.75">
      <c r="A102" s="108" t="s">
        <v>202</v>
      </c>
      <c r="B102" s="82" t="s">
        <v>957</v>
      </c>
      <c r="C102" s="6"/>
      <c r="D102" s="6"/>
      <c r="E102" s="6"/>
      <c r="F102" s="6">
        <v>213772.33000000002</v>
      </c>
      <c r="G102" s="6">
        <v>4566.88</v>
      </c>
      <c r="H102" s="6">
        <v>901726.77</v>
      </c>
      <c r="I102" s="6">
        <v>18196.4</v>
      </c>
      <c r="J102" s="6">
        <v>91452.87999999999</v>
      </c>
      <c r="K102" s="6">
        <v>2001.3599999999997</v>
      </c>
      <c r="L102" s="6"/>
      <c r="M102" s="6"/>
      <c r="N102" s="6"/>
      <c r="O102" s="6"/>
      <c r="P102" s="6">
        <v>54725.99999999999</v>
      </c>
      <c r="Q102" s="6"/>
      <c r="R102" s="6"/>
      <c r="S102" s="6">
        <v>1286442.6199999999</v>
      </c>
      <c r="T102" s="6"/>
      <c r="U102" s="6">
        <f t="shared" si="6"/>
        <v>1286442.6199999999</v>
      </c>
      <c r="V102" s="114">
        <f t="shared" si="11"/>
        <v>1261677.98</v>
      </c>
      <c r="W102" s="114">
        <f t="shared" si="7"/>
        <v>24764.640000000003</v>
      </c>
      <c r="X102" s="114">
        <f t="shared" si="8"/>
        <v>0</v>
      </c>
      <c r="Y102" s="114">
        <f t="shared" si="9"/>
        <v>1286442.6199999999</v>
      </c>
      <c r="Z102" s="114">
        <f t="shared" si="10"/>
        <v>0</v>
      </c>
    </row>
    <row r="103" spans="1:26" ht="15.75">
      <c r="A103" s="108" t="s">
        <v>204</v>
      </c>
      <c r="B103" s="82" t="s">
        <v>958</v>
      </c>
      <c r="C103" s="6"/>
      <c r="D103" s="6"/>
      <c r="E103" s="6"/>
      <c r="F103" s="6">
        <v>2773428.190000001</v>
      </c>
      <c r="G103" s="6">
        <v>189109.67</v>
      </c>
      <c r="H103" s="6"/>
      <c r="I103" s="6"/>
      <c r="J103" s="6"/>
      <c r="K103" s="6"/>
      <c r="L103" s="6"/>
      <c r="M103" s="6"/>
      <c r="N103" s="6"/>
      <c r="O103" s="6"/>
      <c r="P103" s="6">
        <v>75694.7</v>
      </c>
      <c r="Q103" s="6"/>
      <c r="R103" s="6"/>
      <c r="S103" s="6">
        <v>3038232.560000001</v>
      </c>
      <c r="T103" s="6"/>
      <c r="U103" s="6">
        <f t="shared" si="6"/>
        <v>3038232.560000001</v>
      </c>
      <c r="V103" s="114">
        <f t="shared" si="11"/>
        <v>2849122.890000001</v>
      </c>
      <c r="W103" s="114">
        <f t="shared" si="7"/>
        <v>189109.67</v>
      </c>
      <c r="X103" s="114">
        <f t="shared" si="8"/>
        <v>0</v>
      </c>
      <c r="Y103" s="114">
        <f t="shared" si="9"/>
        <v>3038232.560000001</v>
      </c>
      <c r="Z103" s="114">
        <f t="shared" si="10"/>
        <v>0</v>
      </c>
    </row>
    <row r="104" spans="1:26" ht="15.75">
      <c r="A104" s="108" t="s">
        <v>206</v>
      </c>
      <c r="B104" s="82" t="s">
        <v>959</v>
      </c>
      <c r="C104" s="6"/>
      <c r="D104" s="6">
        <v>240414.44</v>
      </c>
      <c r="E104" s="6">
        <v>1715.46</v>
      </c>
      <c r="F104" s="6">
        <v>245197.22999999995</v>
      </c>
      <c r="G104" s="6">
        <v>664.18</v>
      </c>
      <c r="H104" s="6">
        <v>191496.35000000003</v>
      </c>
      <c r="I104" s="6">
        <v>960.75</v>
      </c>
      <c r="J104" s="6">
        <v>8602.31</v>
      </c>
      <c r="K104" s="6"/>
      <c r="L104" s="6"/>
      <c r="M104" s="6"/>
      <c r="N104" s="6"/>
      <c r="O104" s="6"/>
      <c r="P104" s="6">
        <v>27836.32</v>
      </c>
      <c r="Q104" s="6"/>
      <c r="R104" s="6"/>
      <c r="S104" s="6">
        <v>716887.0399999999</v>
      </c>
      <c r="T104" s="6"/>
      <c r="U104" s="6">
        <f t="shared" si="6"/>
        <v>716887.0399999999</v>
      </c>
      <c r="V104" s="114">
        <f t="shared" si="11"/>
        <v>713546.65</v>
      </c>
      <c r="W104" s="114">
        <f t="shared" si="7"/>
        <v>3340.39</v>
      </c>
      <c r="X104" s="114">
        <f t="shared" si="8"/>
        <v>0</v>
      </c>
      <c r="Y104" s="114">
        <f t="shared" si="9"/>
        <v>716887.04</v>
      </c>
      <c r="Z104" s="114">
        <f t="shared" si="10"/>
        <v>0</v>
      </c>
    </row>
    <row r="105" spans="1:26" ht="15.75">
      <c r="A105" s="108" t="s">
        <v>208</v>
      </c>
      <c r="B105" s="82" t="s">
        <v>960</v>
      </c>
      <c r="C105" s="6"/>
      <c r="D105" s="6">
        <v>5590.5</v>
      </c>
      <c r="E105" s="6"/>
      <c r="F105" s="6">
        <v>55925.58</v>
      </c>
      <c r="G105" s="6"/>
      <c r="H105" s="6">
        <v>2298124.6199999996</v>
      </c>
      <c r="I105" s="6">
        <v>70686.09</v>
      </c>
      <c r="J105" s="6"/>
      <c r="K105" s="6"/>
      <c r="L105" s="6">
        <v>151282.38</v>
      </c>
      <c r="M105" s="6"/>
      <c r="N105" s="6"/>
      <c r="O105" s="6"/>
      <c r="P105" s="6">
        <v>79209.23999999999</v>
      </c>
      <c r="Q105" s="6"/>
      <c r="R105" s="6"/>
      <c r="S105" s="6">
        <v>2660818.409999999</v>
      </c>
      <c r="T105" s="6"/>
      <c r="U105" s="6">
        <f t="shared" si="6"/>
        <v>2660818.409999999</v>
      </c>
      <c r="V105" s="114">
        <f t="shared" si="11"/>
        <v>2590132.3199999994</v>
      </c>
      <c r="W105" s="114">
        <f t="shared" si="7"/>
        <v>70686.09</v>
      </c>
      <c r="X105" s="114">
        <f t="shared" si="8"/>
        <v>0</v>
      </c>
      <c r="Y105" s="114">
        <f t="shared" si="9"/>
        <v>2660818.409999999</v>
      </c>
      <c r="Z105" s="114">
        <f t="shared" si="10"/>
        <v>0</v>
      </c>
    </row>
    <row r="106" spans="1:26" ht="15.75">
      <c r="A106" s="108" t="s">
        <v>210</v>
      </c>
      <c r="B106" s="82" t="s">
        <v>961</v>
      </c>
      <c r="C106" s="6"/>
      <c r="D106" s="6">
        <v>9766.930000000002</v>
      </c>
      <c r="E106" s="6"/>
      <c r="F106" s="6">
        <v>2480631.8699999996</v>
      </c>
      <c r="G106" s="6">
        <v>186395.73999999996</v>
      </c>
      <c r="H106" s="6">
        <v>1687645.9500000004</v>
      </c>
      <c r="I106" s="6">
        <v>141583.25</v>
      </c>
      <c r="J106" s="6">
        <v>607442.8100000003</v>
      </c>
      <c r="K106" s="6">
        <v>40088.029999999984</v>
      </c>
      <c r="L106" s="6">
        <v>532841.5199999999</v>
      </c>
      <c r="M106" s="6">
        <v>35.53</v>
      </c>
      <c r="N106" s="6">
        <v>60958</v>
      </c>
      <c r="O106" s="6"/>
      <c r="P106" s="6">
        <v>69037.31</v>
      </c>
      <c r="Q106" s="6"/>
      <c r="R106" s="6">
        <v>50886.04</v>
      </c>
      <c r="S106" s="6">
        <v>5867312.98</v>
      </c>
      <c r="T106" s="6"/>
      <c r="U106" s="6">
        <f t="shared" si="6"/>
        <v>5867312.98</v>
      </c>
      <c r="V106" s="114">
        <f t="shared" si="11"/>
        <v>5448324.39</v>
      </c>
      <c r="W106" s="114">
        <f t="shared" si="7"/>
        <v>368102.55</v>
      </c>
      <c r="X106" s="114">
        <f t="shared" si="8"/>
        <v>50886.04</v>
      </c>
      <c r="Y106" s="114">
        <f t="shared" si="9"/>
        <v>5867312.9799999995</v>
      </c>
      <c r="Z106" s="114">
        <f t="shared" si="10"/>
        <v>0</v>
      </c>
    </row>
    <row r="107" spans="1:26" ht="15.75">
      <c r="A107" s="108" t="s">
        <v>212</v>
      </c>
      <c r="B107" s="82" t="s">
        <v>962</v>
      </c>
      <c r="C107" s="6"/>
      <c r="D107" s="6">
        <v>9374480.450000001</v>
      </c>
      <c r="E107" s="6">
        <v>406136.06999999966</v>
      </c>
      <c r="F107" s="6">
        <v>4370122.149999999</v>
      </c>
      <c r="G107" s="6">
        <v>237067.38</v>
      </c>
      <c r="H107" s="6">
        <v>6629599.400000002</v>
      </c>
      <c r="I107" s="6">
        <v>403405.7900000003</v>
      </c>
      <c r="J107" s="6">
        <v>2244688.449999999</v>
      </c>
      <c r="K107" s="6">
        <v>134833.73000000004</v>
      </c>
      <c r="L107" s="6">
        <v>32908.53999999999</v>
      </c>
      <c r="M107" s="6">
        <v>298.35</v>
      </c>
      <c r="N107" s="6"/>
      <c r="O107" s="6"/>
      <c r="P107" s="6">
        <v>489251.00000000006</v>
      </c>
      <c r="Q107" s="6">
        <v>35795.34</v>
      </c>
      <c r="R107" s="6"/>
      <c r="S107" s="6">
        <v>24358586.650000002</v>
      </c>
      <c r="T107" s="6"/>
      <c r="U107" s="6">
        <f t="shared" si="6"/>
        <v>24358586.650000002</v>
      </c>
      <c r="V107" s="114">
        <f t="shared" si="11"/>
        <v>23176845.330000002</v>
      </c>
      <c r="W107" s="114">
        <f t="shared" si="7"/>
        <v>1181741.32</v>
      </c>
      <c r="X107" s="114">
        <f t="shared" si="8"/>
        <v>0</v>
      </c>
      <c r="Y107" s="114">
        <f t="shared" si="9"/>
        <v>24358586.650000002</v>
      </c>
      <c r="Z107" s="114">
        <f t="shared" si="10"/>
        <v>0</v>
      </c>
    </row>
    <row r="108" spans="1:26" ht="15.75">
      <c r="A108" s="108" t="s">
        <v>214</v>
      </c>
      <c r="B108" s="82" t="s">
        <v>963</v>
      </c>
      <c r="C108" s="6"/>
      <c r="D108" s="6">
        <v>183025.41</v>
      </c>
      <c r="E108" s="6">
        <v>12336</v>
      </c>
      <c r="F108" s="6">
        <v>1157115.73</v>
      </c>
      <c r="G108" s="6">
        <v>86732.09999999996</v>
      </c>
      <c r="H108" s="6">
        <v>16481403.98000001</v>
      </c>
      <c r="I108" s="6">
        <v>1134058.65</v>
      </c>
      <c r="J108" s="6">
        <v>390938.1700000001</v>
      </c>
      <c r="K108" s="6">
        <v>18717.600000000002</v>
      </c>
      <c r="L108" s="6"/>
      <c r="M108" s="6"/>
      <c r="N108" s="6"/>
      <c r="O108" s="6"/>
      <c r="P108" s="6">
        <v>491906.8100000002</v>
      </c>
      <c r="Q108" s="6"/>
      <c r="R108" s="6"/>
      <c r="S108" s="6">
        <v>19956234.45000001</v>
      </c>
      <c r="T108" s="6"/>
      <c r="U108" s="6">
        <f t="shared" si="6"/>
        <v>19956234.45000001</v>
      </c>
      <c r="V108" s="114">
        <f t="shared" si="11"/>
        <v>18704390.10000001</v>
      </c>
      <c r="W108" s="114">
        <f t="shared" si="7"/>
        <v>1251844.3499999999</v>
      </c>
      <c r="X108" s="114">
        <f t="shared" si="8"/>
        <v>0</v>
      </c>
      <c r="Y108" s="114">
        <f t="shared" si="9"/>
        <v>19956234.45000001</v>
      </c>
      <c r="Z108" s="114">
        <f t="shared" si="10"/>
        <v>0</v>
      </c>
    </row>
    <row r="109" spans="1:26" ht="15.75">
      <c r="A109" s="108" t="s">
        <v>216</v>
      </c>
      <c r="B109" s="82" t="s">
        <v>964</v>
      </c>
      <c r="C109" s="6"/>
      <c r="D109" s="6">
        <v>49890.21000000001</v>
      </c>
      <c r="E109" s="6">
        <v>378.08000000000004</v>
      </c>
      <c r="F109" s="6">
        <v>161236.98</v>
      </c>
      <c r="G109" s="6">
        <v>3147.23</v>
      </c>
      <c r="H109" s="6">
        <v>2515773.7899999996</v>
      </c>
      <c r="I109" s="6">
        <v>42476.30000000001</v>
      </c>
      <c r="J109" s="6">
        <v>997.27</v>
      </c>
      <c r="K109" s="6"/>
      <c r="L109" s="6"/>
      <c r="M109" s="6"/>
      <c r="N109" s="6"/>
      <c r="O109" s="6"/>
      <c r="P109" s="6">
        <v>125342.52</v>
      </c>
      <c r="Q109" s="6"/>
      <c r="R109" s="6"/>
      <c r="S109" s="6">
        <v>2899242.3799999994</v>
      </c>
      <c r="T109" s="6"/>
      <c r="U109" s="6">
        <f t="shared" si="6"/>
        <v>2899242.3799999994</v>
      </c>
      <c r="V109" s="114">
        <f t="shared" si="11"/>
        <v>2853240.7699999996</v>
      </c>
      <c r="W109" s="114">
        <f t="shared" si="7"/>
        <v>46001.61000000001</v>
      </c>
      <c r="X109" s="114">
        <f t="shared" si="8"/>
        <v>0</v>
      </c>
      <c r="Y109" s="114">
        <f t="shared" si="9"/>
        <v>2899242.3799999994</v>
      </c>
      <c r="Z109" s="114">
        <f t="shared" si="10"/>
        <v>0</v>
      </c>
    </row>
    <row r="110" spans="1:26" ht="15.75">
      <c r="A110" s="108" t="s">
        <v>218</v>
      </c>
      <c r="B110" s="82" t="s">
        <v>965</v>
      </c>
      <c r="C110" s="6"/>
      <c r="D110" s="6">
        <v>662.6</v>
      </c>
      <c r="E110" s="6"/>
      <c r="F110" s="6">
        <v>2091.5</v>
      </c>
      <c r="G110" s="6"/>
      <c r="H110" s="6">
        <v>1664901.1599999995</v>
      </c>
      <c r="I110" s="6">
        <v>24810.33</v>
      </c>
      <c r="J110" s="6">
        <v>8861.179999999998</v>
      </c>
      <c r="K110" s="6"/>
      <c r="L110" s="6">
        <v>298721.91000000003</v>
      </c>
      <c r="M110" s="6"/>
      <c r="N110" s="6">
        <v>12308</v>
      </c>
      <c r="O110" s="6"/>
      <c r="P110" s="6">
        <v>112082.84999999998</v>
      </c>
      <c r="Q110" s="6"/>
      <c r="R110" s="6"/>
      <c r="S110" s="6">
        <v>2124439.53</v>
      </c>
      <c r="T110" s="6"/>
      <c r="U110" s="6">
        <f t="shared" si="6"/>
        <v>2124439.53</v>
      </c>
      <c r="V110" s="114">
        <f t="shared" si="11"/>
        <v>2099629.1999999997</v>
      </c>
      <c r="W110" s="114">
        <f t="shared" si="7"/>
        <v>24810.33</v>
      </c>
      <c r="X110" s="114">
        <f t="shared" si="8"/>
        <v>0</v>
      </c>
      <c r="Y110" s="114">
        <f t="shared" si="9"/>
        <v>2124439.53</v>
      </c>
      <c r="Z110" s="114">
        <f t="shared" si="10"/>
        <v>0</v>
      </c>
    </row>
    <row r="111" spans="1:26" ht="15.75">
      <c r="A111" s="108" t="s">
        <v>220</v>
      </c>
      <c r="B111" s="82" t="s">
        <v>966</v>
      </c>
      <c r="C111" s="6"/>
      <c r="D111" s="6">
        <v>35903.03</v>
      </c>
      <c r="E111" s="6"/>
      <c r="F111" s="6">
        <v>1618575.319999999</v>
      </c>
      <c r="G111" s="6">
        <v>179813.11000000007</v>
      </c>
      <c r="H111" s="6">
        <v>18207956.290000014</v>
      </c>
      <c r="I111" s="6">
        <v>1705807.9300000002</v>
      </c>
      <c r="J111" s="6">
        <v>358744.69</v>
      </c>
      <c r="K111" s="6">
        <v>40180.61</v>
      </c>
      <c r="L111" s="6">
        <v>18949.739999999994</v>
      </c>
      <c r="M111" s="6"/>
      <c r="N111" s="6"/>
      <c r="O111" s="6">
        <v>18156.6</v>
      </c>
      <c r="P111" s="6">
        <v>347550.9999999999</v>
      </c>
      <c r="Q111" s="6"/>
      <c r="R111" s="6"/>
      <c r="S111" s="6">
        <v>22531638.320000015</v>
      </c>
      <c r="T111" s="6"/>
      <c r="U111" s="6">
        <f t="shared" si="6"/>
        <v>22531638.320000015</v>
      </c>
      <c r="V111" s="114">
        <f t="shared" si="11"/>
        <v>20605836.670000013</v>
      </c>
      <c r="W111" s="114">
        <f t="shared" si="7"/>
        <v>1925801.6500000004</v>
      </c>
      <c r="X111" s="114">
        <f t="shared" si="8"/>
        <v>0</v>
      </c>
      <c r="Y111" s="114">
        <f t="shared" si="9"/>
        <v>22531638.320000015</v>
      </c>
      <c r="Z111" s="114">
        <f t="shared" si="10"/>
        <v>0</v>
      </c>
    </row>
    <row r="112" spans="1:26" ht="15.75">
      <c r="A112" s="108" t="s">
        <v>222</v>
      </c>
      <c r="B112" s="82" t="s">
        <v>967</v>
      </c>
      <c r="C112" s="6"/>
      <c r="D112" s="6">
        <v>237036.49000000002</v>
      </c>
      <c r="E112" s="6">
        <v>9969.57</v>
      </c>
      <c r="F112" s="6">
        <v>186651.34</v>
      </c>
      <c r="G112" s="6">
        <v>12291.74</v>
      </c>
      <c r="H112" s="6">
        <v>958165.3400000002</v>
      </c>
      <c r="I112" s="6">
        <v>47295.88000000001</v>
      </c>
      <c r="J112" s="6">
        <v>288253.66</v>
      </c>
      <c r="K112" s="6">
        <v>15081.649999999998</v>
      </c>
      <c r="L112" s="6"/>
      <c r="M112" s="6"/>
      <c r="N112" s="6"/>
      <c r="O112" s="6"/>
      <c r="P112" s="6">
        <v>64969.39</v>
      </c>
      <c r="Q112" s="6"/>
      <c r="R112" s="6"/>
      <c r="S112" s="6">
        <v>1819715.06</v>
      </c>
      <c r="T112" s="6"/>
      <c r="U112" s="6">
        <f t="shared" si="6"/>
        <v>1819715.06</v>
      </c>
      <c r="V112" s="114">
        <f t="shared" si="11"/>
        <v>1735076.22</v>
      </c>
      <c r="W112" s="114">
        <f t="shared" si="7"/>
        <v>84638.84</v>
      </c>
      <c r="X112" s="114">
        <f t="shared" si="8"/>
        <v>0</v>
      </c>
      <c r="Y112" s="114">
        <f t="shared" si="9"/>
        <v>1819715.06</v>
      </c>
      <c r="Z112" s="114">
        <f t="shared" si="10"/>
        <v>0</v>
      </c>
    </row>
    <row r="113" spans="1:26" ht="15.75">
      <c r="A113" s="108" t="s">
        <v>224</v>
      </c>
      <c r="B113" s="82" t="s">
        <v>968</v>
      </c>
      <c r="C113" s="6"/>
      <c r="D113" s="6">
        <v>10435.729999999998</v>
      </c>
      <c r="E113" s="6"/>
      <c r="F113" s="6">
        <v>39747.94000000001</v>
      </c>
      <c r="G113" s="6">
        <v>3792.99</v>
      </c>
      <c r="H113" s="6">
        <v>2869899.1399999987</v>
      </c>
      <c r="I113" s="6">
        <v>269146.50999999995</v>
      </c>
      <c r="J113" s="6">
        <v>338555.2100000001</v>
      </c>
      <c r="K113" s="6">
        <v>31452.390000000003</v>
      </c>
      <c r="L113" s="6">
        <v>237084.11000000004</v>
      </c>
      <c r="M113" s="6">
        <v>23255.120000000003</v>
      </c>
      <c r="N113" s="6"/>
      <c r="O113" s="6"/>
      <c r="P113" s="6">
        <v>84656.00000000001</v>
      </c>
      <c r="Q113" s="6"/>
      <c r="R113" s="6"/>
      <c r="S113" s="6">
        <v>3908025.1399999987</v>
      </c>
      <c r="T113" s="6"/>
      <c r="U113" s="6">
        <f t="shared" si="6"/>
        <v>3908025.1399999987</v>
      </c>
      <c r="V113" s="114">
        <f t="shared" si="11"/>
        <v>3580378.1299999985</v>
      </c>
      <c r="W113" s="114">
        <f t="shared" si="7"/>
        <v>327647.00999999995</v>
      </c>
      <c r="X113" s="114">
        <f t="shared" si="8"/>
        <v>0</v>
      </c>
      <c r="Y113" s="114">
        <f t="shared" si="9"/>
        <v>3908025.1399999983</v>
      </c>
      <c r="Z113" s="114">
        <f t="shared" si="10"/>
        <v>0</v>
      </c>
    </row>
    <row r="114" spans="1:26" ht="15.75">
      <c r="A114" s="108" t="s">
        <v>226</v>
      </c>
      <c r="B114" s="82" t="s">
        <v>969</v>
      </c>
      <c r="C114" s="6"/>
      <c r="D114" s="6">
        <v>43500.25</v>
      </c>
      <c r="E114" s="6"/>
      <c r="F114" s="6">
        <v>101668.75</v>
      </c>
      <c r="G114" s="6">
        <v>4333.83</v>
      </c>
      <c r="H114" s="6">
        <v>1808715.6500000001</v>
      </c>
      <c r="I114" s="6">
        <v>62171.75000000001</v>
      </c>
      <c r="J114" s="6">
        <v>328884.24999999994</v>
      </c>
      <c r="K114" s="6">
        <v>8833.79</v>
      </c>
      <c r="L114" s="6"/>
      <c r="M114" s="6"/>
      <c r="N114" s="6"/>
      <c r="O114" s="6"/>
      <c r="P114" s="6">
        <v>40407</v>
      </c>
      <c r="Q114" s="6"/>
      <c r="R114" s="6"/>
      <c r="S114" s="6">
        <v>2398515.27</v>
      </c>
      <c r="T114" s="6"/>
      <c r="U114" s="6">
        <f t="shared" si="6"/>
        <v>2398515.27</v>
      </c>
      <c r="V114" s="114">
        <f t="shared" si="11"/>
        <v>2323175.9</v>
      </c>
      <c r="W114" s="114">
        <f t="shared" si="7"/>
        <v>75339.37</v>
      </c>
      <c r="X114" s="114">
        <f t="shared" si="8"/>
        <v>0</v>
      </c>
      <c r="Y114" s="114">
        <f t="shared" si="9"/>
        <v>2398515.27</v>
      </c>
      <c r="Z114" s="114">
        <f t="shared" si="10"/>
        <v>0</v>
      </c>
    </row>
    <row r="115" spans="1:26" ht="15.75">
      <c r="A115" s="108" t="s">
        <v>228</v>
      </c>
      <c r="B115" s="82" t="s">
        <v>970</v>
      </c>
      <c r="C115" s="6"/>
      <c r="D115" s="6"/>
      <c r="E115" s="6"/>
      <c r="F115" s="6"/>
      <c r="G115" s="6"/>
      <c r="H115" s="6">
        <v>1607131.1900000002</v>
      </c>
      <c r="I115" s="6">
        <v>27573.640000000003</v>
      </c>
      <c r="J115" s="6"/>
      <c r="K115" s="6"/>
      <c r="L115" s="6">
        <v>116946.13</v>
      </c>
      <c r="M115" s="6"/>
      <c r="N115" s="6"/>
      <c r="O115" s="6"/>
      <c r="P115" s="6">
        <v>27376</v>
      </c>
      <c r="Q115" s="6"/>
      <c r="R115" s="6"/>
      <c r="S115" s="6">
        <v>1779026.96</v>
      </c>
      <c r="T115" s="6"/>
      <c r="U115" s="6">
        <f t="shared" si="6"/>
        <v>1779026.96</v>
      </c>
      <c r="V115" s="114">
        <f t="shared" si="11"/>
        <v>1751453.3200000003</v>
      </c>
      <c r="W115" s="114">
        <f t="shared" si="7"/>
        <v>27573.640000000003</v>
      </c>
      <c r="X115" s="114">
        <f t="shared" si="8"/>
        <v>0</v>
      </c>
      <c r="Y115" s="114">
        <f t="shared" si="9"/>
        <v>1779026.9600000002</v>
      </c>
      <c r="Z115" s="114">
        <f t="shared" si="10"/>
        <v>0</v>
      </c>
    </row>
    <row r="116" spans="1:26" ht="15.75">
      <c r="A116" s="108" t="s">
        <v>230</v>
      </c>
      <c r="B116" s="82" t="s">
        <v>971</v>
      </c>
      <c r="C116" s="6"/>
      <c r="D116" s="6"/>
      <c r="E116" s="6"/>
      <c r="F116" s="6">
        <v>173.31</v>
      </c>
      <c r="G116" s="6"/>
      <c r="H116" s="6">
        <v>4891231.699999999</v>
      </c>
      <c r="I116" s="6">
        <v>464158.32</v>
      </c>
      <c r="J116" s="6">
        <v>178948.21000000005</v>
      </c>
      <c r="K116" s="6">
        <v>19464.87</v>
      </c>
      <c r="L116" s="6">
        <v>1339371.7800000003</v>
      </c>
      <c r="M116" s="6">
        <v>193371.38000000003</v>
      </c>
      <c r="N116" s="6"/>
      <c r="O116" s="6">
        <v>113455</v>
      </c>
      <c r="P116" s="6"/>
      <c r="Q116" s="6"/>
      <c r="R116" s="6"/>
      <c r="S116" s="6">
        <v>7200174.569999999</v>
      </c>
      <c r="T116" s="6"/>
      <c r="U116" s="6">
        <f t="shared" si="6"/>
        <v>7200174.569999999</v>
      </c>
      <c r="V116" s="114">
        <f t="shared" si="11"/>
        <v>6523179.999999999</v>
      </c>
      <c r="W116" s="114">
        <f t="shared" si="7"/>
        <v>676994.5700000001</v>
      </c>
      <c r="X116" s="114">
        <f t="shared" si="8"/>
        <v>0</v>
      </c>
      <c r="Y116" s="114">
        <f t="shared" si="9"/>
        <v>7200174.569999999</v>
      </c>
      <c r="Z116" s="114">
        <f t="shared" si="10"/>
        <v>0</v>
      </c>
    </row>
    <row r="117" spans="1:26" ht="15.75">
      <c r="A117" s="108" t="s">
        <v>232</v>
      </c>
      <c r="B117" s="82" t="s">
        <v>972</v>
      </c>
      <c r="C117" s="6"/>
      <c r="D117" s="6">
        <v>72160.67</v>
      </c>
      <c r="E117" s="6">
        <v>1937.65</v>
      </c>
      <c r="F117" s="6">
        <v>745212.16</v>
      </c>
      <c r="G117" s="6">
        <v>19650.750000000004</v>
      </c>
      <c r="H117" s="6">
        <v>393177.28</v>
      </c>
      <c r="I117" s="6">
        <v>9295.629999999997</v>
      </c>
      <c r="J117" s="6">
        <v>790.1899999999999</v>
      </c>
      <c r="K117" s="6"/>
      <c r="L117" s="6">
        <v>700.95</v>
      </c>
      <c r="M117" s="6"/>
      <c r="N117" s="6"/>
      <c r="O117" s="6"/>
      <c r="P117" s="6">
        <v>35194</v>
      </c>
      <c r="Q117" s="6"/>
      <c r="R117" s="6"/>
      <c r="S117" s="6">
        <v>1278119.2799999998</v>
      </c>
      <c r="T117" s="6"/>
      <c r="U117" s="6">
        <f t="shared" si="6"/>
        <v>1278119.2799999998</v>
      </c>
      <c r="V117" s="114">
        <f t="shared" si="11"/>
        <v>1247235.25</v>
      </c>
      <c r="W117" s="114">
        <f t="shared" si="7"/>
        <v>30884.030000000002</v>
      </c>
      <c r="X117" s="114">
        <f t="shared" si="8"/>
        <v>0</v>
      </c>
      <c r="Y117" s="114">
        <f t="shared" si="9"/>
        <v>1278119.28</v>
      </c>
      <c r="Z117" s="114">
        <f t="shared" si="10"/>
        <v>0</v>
      </c>
    </row>
    <row r="118" spans="1:26" ht="15.75">
      <c r="A118" s="108" t="s">
        <v>234</v>
      </c>
      <c r="B118" s="82" t="s">
        <v>973</v>
      </c>
      <c r="C118" s="6"/>
      <c r="D118" s="6"/>
      <c r="E118" s="6"/>
      <c r="F118" s="6">
        <v>10143.4</v>
      </c>
      <c r="G118" s="6"/>
      <c r="H118" s="6">
        <v>3262838.8499999996</v>
      </c>
      <c r="I118" s="6">
        <v>195495.03999999995</v>
      </c>
      <c r="J118" s="6"/>
      <c r="K118" s="6"/>
      <c r="L118" s="6"/>
      <c r="M118" s="6"/>
      <c r="N118" s="6"/>
      <c r="O118" s="6"/>
      <c r="P118" s="6">
        <v>48883.35</v>
      </c>
      <c r="Q118" s="6"/>
      <c r="R118" s="6"/>
      <c r="S118" s="6">
        <v>3517360.6399999997</v>
      </c>
      <c r="T118" s="6"/>
      <c r="U118" s="6">
        <f t="shared" si="6"/>
        <v>3517360.6399999997</v>
      </c>
      <c r="V118" s="114">
        <f t="shared" si="11"/>
        <v>3321865.5999999996</v>
      </c>
      <c r="W118" s="114">
        <f t="shared" si="7"/>
        <v>195495.03999999995</v>
      </c>
      <c r="X118" s="114">
        <f t="shared" si="8"/>
        <v>0</v>
      </c>
      <c r="Y118" s="114">
        <f t="shared" si="9"/>
        <v>3517360.6399999997</v>
      </c>
      <c r="Z118" s="114">
        <f t="shared" si="10"/>
        <v>0</v>
      </c>
    </row>
    <row r="119" spans="1:26" ht="15.75">
      <c r="A119" s="108" t="s">
        <v>236</v>
      </c>
      <c r="B119" s="82" t="s">
        <v>974</v>
      </c>
      <c r="C119" s="6"/>
      <c r="D119" s="6"/>
      <c r="E119" s="6"/>
      <c r="F119" s="6"/>
      <c r="G119" s="6"/>
      <c r="H119" s="6">
        <v>187823.36</v>
      </c>
      <c r="I119" s="6"/>
      <c r="J119" s="6"/>
      <c r="K119" s="6"/>
      <c r="L119" s="6"/>
      <c r="M119" s="6"/>
      <c r="N119" s="6"/>
      <c r="O119" s="6"/>
      <c r="P119" s="6">
        <v>8279.45</v>
      </c>
      <c r="Q119" s="6"/>
      <c r="R119" s="6"/>
      <c r="S119" s="6">
        <v>196102.81</v>
      </c>
      <c r="T119" s="6"/>
      <c r="U119" s="6">
        <f t="shared" si="6"/>
        <v>196102.81</v>
      </c>
      <c r="V119" s="114">
        <f t="shared" si="11"/>
        <v>196102.81</v>
      </c>
      <c r="W119" s="114">
        <f t="shared" si="7"/>
        <v>0</v>
      </c>
      <c r="X119" s="114">
        <f t="shared" si="8"/>
        <v>0</v>
      </c>
      <c r="Y119" s="114">
        <f t="shared" si="9"/>
        <v>196102.81</v>
      </c>
      <c r="Z119" s="114">
        <f t="shared" si="10"/>
        <v>0</v>
      </c>
    </row>
    <row r="120" spans="1:26" ht="15.75">
      <c r="A120" s="108" t="s">
        <v>238</v>
      </c>
      <c r="B120" s="82" t="s">
        <v>975</v>
      </c>
      <c r="C120" s="6"/>
      <c r="D120" s="6">
        <v>137803.10000000003</v>
      </c>
      <c r="E120" s="6">
        <v>6636.669999999999</v>
      </c>
      <c r="F120" s="6">
        <v>619841.54</v>
      </c>
      <c r="G120" s="6">
        <v>26486.55</v>
      </c>
      <c r="H120" s="6">
        <v>743778.3200000002</v>
      </c>
      <c r="I120" s="6">
        <v>30491.129999999997</v>
      </c>
      <c r="J120" s="6">
        <v>219306</v>
      </c>
      <c r="K120" s="6">
        <v>10372.920000000004</v>
      </c>
      <c r="L120" s="6">
        <v>37445.93</v>
      </c>
      <c r="M120" s="6">
        <v>1692.1000000000001</v>
      </c>
      <c r="N120" s="6">
        <v>46765</v>
      </c>
      <c r="O120" s="6"/>
      <c r="P120" s="6">
        <v>36964.31</v>
      </c>
      <c r="Q120" s="6"/>
      <c r="R120" s="6"/>
      <c r="S120" s="6">
        <v>1917583.57</v>
      </c>
      <c r="T120" s="6"/>
      <c r="U120" s="6">
        <f t="shared" si="6"/>
        <v>1917583.57</v>
      </c>
      <c r="V120" s="114">
        <f t="shared" si="11"/>
        <v>1841904.2000000004</v>
      </c>
      <c r="W120" s="114">
        <f t="shared" si="7"/>
        <v>75679.37000000001</v>
      </c>
      <c r="X120" s="114">
        <f t="shared" si="8"/>
        <v>0</v>
      </c>
      <c r="Y120" s="114">
        <f t="shared" si="9"/>
        <v>1917583.5700000005</v>
      </c>
      <c r="Z120" s="114">
        <f t="shared" si="10"/>
        <v>0</v>
      </c>
    </row>
    <row r="121" spans="1:26" ht="15.75">
      <c r="A121" s="108" t="s">
        <v>240</v>
      </c>
      <c r="B121" s="82" t="s">
        <v>976</v>
      </c>
      <c r="C121" s="6"/>
      <c r="D121" s="6">
        <v>22730.800000000003</v>
      </c>
      <c r="E121" s="6">
        <v>282.03999999999996</v>
      </c>
      <c r="F121" s="6">
        <v>300067.22000000003</v>
      </c>
      <c r="G121" s="6">
        <v>3586.2700000000004</v>
      </c>
      <c r="H121" s="6">
        <v>378017.7900000001</v>
      </c>
      <c r="I121" s="6">
        <v>4763.95</v>
      </c>
      <c r="J121" s="6">
        <v>187234.35</v>
      </c>
      <c r="K121" s="6">
        <v>1949.1999999999998</v>
      </c>
      <c r="L121" s="6">
        <v>7799.2699999999995</v>
      </c>
      <c r="M121" s="6"/>
      <c r="N121" s="6">
        <v>7980</v>
      </c>
      <c r="O121" s="6"/>
      <c r="P121" s="6">
        <v>79822.47</v>
      </c>
      <c r="Q121" s="6"/>
      <c r="R121" s="6"/>
      <c r="S121" s="6">
        <v>994233.36</v>
      </c>
      <c r="T121" s="6"/>
      <c r="U121" s="6">
        <f t="shared" si="6"/>
        <v>994233.36</v>
      </c>
      <c r="V121" s="114">
        <f t="shared" si="11"/>
        <v>983651.9</v>
      </c>
      <c r="W121" s="114">
        <f t="shared" si="7"/>
        <v>10581.46</v>
      </c>
      <c r="X121" s="114">
        <f t="shared" si="8"/>
        <v>0</v>
      </c>
      <c r="Y121" s="114">
        <f t="shared" si="9"/>
        <v>994233.36</v>
      </c>
      <c r="Z121" s="114">
        <f t="shared" si="10"/>
        <v>0</v>
      </c>
    </row>
    <row r="122" spans="1:26" ht="15.75">
      <c r="A122" s="108" t="s">
        <v>242</v>
      </c>
      <c r="B122" s="82" t="s">
        <v>977</v>
      </c>
      <c r="C122" s="6"/>
      <c r="D122" s="6">
        <v>1259190.2299999997</v>
      </c>
      <c r="E122" s="6">
        <v>48335.49000000003</v>
      </c>
      <c r="F122" s="6">
        <v>8287035.200000003</v>
      </c>
      <c r="G122" s="6">
        <v>306929.55999999994</v>
      </c>
      <c r="H122" s="6">
        <v>8201036.680000011</v>
      </c>
      <c r="I122" s="6">
        <v>357614.26</v>
      </c>
      <c r="J122" s="6">
        <v>1121494.06</v>
      </c>
      <c r="K122" s="6">
        <v>42444.070000000014</v>
      </c>
      <c r="L122" s="6"/>
      <c r="M122" s="6"/>
      <c r="N122" s="6"/>
      <c r="O122" s="6"/>
      <c r="P122" s="6">
        <v>376748</v>
      </c>
      <c r="Q122" s="6"/>
      <c r="R122" s="6"/>
      <c r="S122" s="6">
        <v>20000827.550000012</v>
      </c>
      <c r="T122" s="6"/>
      <c r="U122" s="6">
        <f t="shared" si="6"/>
        <v>20000827.550000012</v>
      </c>
      <c r="V122" s="114">
        <f t="shared" si="11"/>
        <v>19245504.170000013</v>
      </c>
      <c r="W122" s="114">
        <f t="shared" si="7"/>
        <v>755323.3800000001</v>
      </c>
      <c r="X122" s="114">
        <f t="shared" si="8"/>
        <v>0</v>
      </c>
      <c r="Y122" s="114">
        <f t="shared" si="9"/>
        <v>20000827.550000012</v>
      </c>
      <c r="Z122" s="114">
        <f t="shared" si="10"/>
        <v>0</v>
      </c>
    </row>
    <row r="123" spans="1:26" ht="15.75">
      <c r="A123" s="108" t="s">
        <v>244</v>
      </c>
      <c r="B123" s="82" t="s">
        <v>978</v>
      </c>
      <c r="C123" s="6"/>
      <c r="D123" s="6">
        <v>183341.25999999992</v>
      </c>
      <c r="E123" s="6">
        <v>20333.12</v>
      </c>
      <c r="F123" s="6">
        <v>718144.18</v>
      </c>
      <c r="G123" s="6">
        <v>69667.36000000002</v>
      </c>
      <c r="H123" s="6">
        <v>4456706.629999999</v>
      </c>
      <c r="I123" s="6">
        <v>528193.6799999997</v>
      </c>
      <c r="J123" s="6">
        <v>242548.96999999994</v>
      </c>
      <c r="K123" s="6">
        <v>33606.65999999999</v>
      </c>
      <c r="L123" s="6">
        <v>212445.25</v>
      </c>
      <c r="M123" s="6"/>
      <c r="N123" s="6"/>
      <c r="O123" s="6">
        <v>91812.2</v>
      </c>
      <c r="P123" s="6">
        <v>502917.59</v>
      </c>
      <c r="Q123" s="6"/>
      <c r="R123" s="6"/>
      <c r="S123" s="6">
        <v>7059716.8999999985</v>
      </c>
      <c r="T123" s="6"/>
      <c r="U123" s="6">
        <f t="shared" si="6"/>
        <v>7059716.8999999985</v>
      </c>
      <c r="V123" s="114">
        <f t="shared" si="11"/>
        <v>6407916.079999998</v>
      </c>
      <c r="W123" s="114">
        <f t="shared" si="7"/>
        <v>651800.8199999997</v>
      </c>
      <c r="X123" s="114">
        <f t="shared" si="8"/>
        <v>0</v>
      </c>
      <c r="Y123" s="114">
        <f t="shared" si="9"/>
        <v>7059716.899999998</v>
      </c>
      <c r="Z123" s="114">
        <f t="shared" si="10"/>
        <v>0</v>
      </c>
    </row>
    <row r="124" spans="1:26" ht="15.75">
      <c r="A124" s="108" t="s">
        <v>246</v>
      </c>
      <c r="B124" s="82" t="s">
        <v>979</v>
      </c>
      <c r="C124" s="6"/>
      <c r="D124" s="6"/>
      <c r="E124" s="6"/>
      <c r="F124" s="6"/>
      <c r="G124" s="6"/>
      <c r="H124" s="6">
        <v>540919.2000000001</v>
      </c>
      <c r="I124" s="6">
        <v>18998.779999999995</v>
      </c>
      <c r="J124" s="6"/>
      <c r="K124" s="6"/>
      <c r="L124" s="6"/>
      <c r="M124" s="6"/>
      <c r="N124" s="6"/>
      <c r="O124" s="6"/>
      <c r="P124" s="6"/>
      <c r="Q124" s="6"/>
      <c r="R124" s="6"/>
      <c r="S124" s="6">
        <v>559917.9800000001</v>
      </c>
      <c r="T124" s="6"/>
      <c r="U124" s="6">
        <f t="shared" si="6"/>
        <v>559917.9800000001</v>
      </c>
      <c r="V124" s="114">
        <f t="shared" si="11"/>
        <v>540919.2000000001</v>
      </c>
      <c r="W124" s="114">
        <f t="shared" si="7"/>
        <v>18998.779999999995</v>
      </c>
      <c r="X124" s="114">
        <f t="shared" si="8"/>
        <v>0</v>
      </c>
      <c r="Y124" s="114">
        <f t="shared" si="9"/>
        <v>559917.9800000001</v>
      </c>
      <c r="Z124" s="114">
        <f t="shared" si="10"/>
        <v>0</v>
      </c>
    </row>
    <row r="125" spans="1:26" ht="15.75">
      <c r="A125" s="108" t="s">
        <v>248</v>
      </c>
      <c r="B125" s="82" t="s">
        <v>980</v>
      </c>
      <c r="C125" s="6"/>
      <c r="D125" s="6"/>
      <c r="E125" s="6"/>
      <c r="F125" s="6">
        <v>913867.7399999999</v>
      </c>
      <c r="G125" s="6">
        <v>14253.180000000004</v>
      </c>
      <c r="H125" s="6">
        <v>811465.1899999998</v>
      </c>
      <c r="I125" s="6">
        <v>13001.650000000001</v>
      </c>
      <c r="J125" s="6">
        <v>58069.799999999996</v>
      </c>
      <c r="K125" s="6">
        <v>1162.67</v>
      </c>
      <c r="L125" s="6"/>
      <c r="M125" s="6"/>
      <c r="N125" s="6"/>
      <c r="O125" s="6"/>
      <c r="P125" s="6">
        <v>92474</v>
      </c>
      <c r="Q125" s="6"/>
      <c r="R125" s="6"/>
      <c r="S125" s="6">
        <v>1904294.2299999997</v>
      </c>
      <c r="T125" s="6"/>
      <c r="U125" s="6">
        <f t="shared" si="6"/>
        <v>1904294.2299999997</v>
      </c>
      <c r="V125" s="114">
        <f t="shared" si="11"/>
        <v>1875876.7299999997</v>
      </c>
      <c r="W125" s="114">
        <f t="shared" si="7"/>
        <v>28417.500000000007</v>
      </c>
      <c r="X125" s="114">
        <f t="shared" si="8"/>
        <v>0</v>
      </c>
      <c r="Y125" s="114">
        <f t="shared" si="9"/>
        <v>1904294.2299999997</v>
      </c>
      <c r="Z125" s="114">
        <f t="shared" si="10"/>
        <v>0</v>
      </c>
    </row>
    <row r="126" spans="1:26" ht="15.75">
      <c r="A126" s="108" t="s">
        <v>250</v>
      </c>
      <c r="B126" s="82" t="s">
        <v>981</v>
      </c>
      <c r="C126" s="6"/>
      <c r="D126" s="6"/>
      <c r="E126" s="6"/>
      <c r="F126" s="6">
        <v>1149639.18</v>
      </c>
      <c r="G126" s="6">
        <v>14997.500000000002</v>
      </c>
      <c r="H126" s="6"/>
      <c r="I126" s="6"/>
      <c r="J126" s="6"/>
      <c r="K126" s="6"/>
      <c r="L126" s="6"/>
      <c r="M126" s="6"/>
      <c r="N126" s="6">
        <v>10158.64</v>
      </c>
      <c r="O126" s="6"/>
      <c r="P126" s="6">
        <v>77911.07</v>
      </c>
      <c r="Q126" s="6"/>
      <c r="R126" s="6"/>
      <c r="S126" s="6">
        <v>1252706.39</v>
      </c>
      <c r="T126" s="6"/>
      <c r="U126" s="6">
        <f t="shared" si="6"/>
        <v>1252706.39</v>
      </c>
      <c r="V126" s="114">
        <f t="shared" si="11"/>
        <v>1237708.89</v>
      </c>
      <c r="W126" s="114">
        <f t="shared" si="7"/>
        <v>14997.500000000002</v>
      </c>
      <c r="X126" s="114">
        <f t="shared" si="8"/>
        <v>0</v>
      </c>
      <c r="Y126" s="114">
        <f t="shared" si="9"/>
        <v>1252706.39</v>
      </c>
      <c r="Z126" s="114">
        <f t="shared" si="10"/>
        <v>0</v>
      </c>
    </row>
    <row r="127" spans="1:26" ht="15.75">
      <c r="A127" s="108" t="s">
        <v>252</v>
      </c>
      <c r="B127" s="82" t="s">
        <v>982</v>
      </c>
      <c r="C127" s="6"/>
      <c r="D127" s="6">
        <v>10871.08</v>
      </c>
      <c r="E127" s="6"/>
      <c r="F127" s="6">
        <v>1264654.54</v>
      </c>
      <c r="G127" s="6">
        <v>92051.33999999995</v>
      </c>
      <c r="H127" s="6">
        <v>4383889.329999998</v>
      </c>
      <c r="I127" s="6">
        <v>317210.5700000001</v>
      </c>
      <c r="J127" s="6">
        <v>268346.0200000001</v>
      </c>
      <c r="K127" s="6">
        <v>19613.950000000004</v>
      </c>
      <c r="L127" s="6">
        <v>7130.149999999999</v>
      </c>
      <c r="M127" s="6"/>
      <c r="N127" s="6">
        <v>23009</v>
      </c>
      <c r="O127" s="6"/>
      <c r="P127" s="6">
        <v>177490</v>
      </c>
      <c r="Q127" s="6"/>
      <c r="R127" s="6"/>
      <c r="S127" s="6">
        <v>6564265.9799999995</v>
      </c>
      <c r="T127" s="6"/>
      <c r="U127" s="6">
        <f t="shared" si="6"/>
        <v>6564265.9799999995</v>
      </c>
      <c r="V127" s="114">
        <f t="shared" si="11"/>
        <v>6135390.119999999</v>
      </c>
      <c r="W127" s="114">
        <f t="shared" si="7"/>
        <v>428875.8600000001</v>
      </c>
      <c r="X127" s="114">
        <f t="shared" si="8"/>
        <v>0</v>
      </c>
      <c r="Y127" s="114">
        <f t="shared" si="9"/>
        <v>6564265.9799999995</v>
      </c>
      <c r="Z127" s="114">
        <f t="shared" si="10"/>
        <v>0</v>
      </c>
    </row>
    <row r="128" spans="1:26" ht="15.75">
      <c r="A128" s="108" t="s">
        <v>254</v>
      </c>
      <c r="B128" s="82" t="s">
        <v>983</v>
      </c>
      <c r="C128" s="6">
        <v>61173.55</v>
      </c>
      <c r="D128" s="6">
        <v>80981.18000000001</v>
      </c>
      <c r="E128" s="6">
        <v>2233.93</v>
      </c>
      <c r="F128" s="6">
        <v>357382.49000000005</v>
      </c>
      <c r="G128" s="6">
        <v>9541.62</v>
      </c>
      <c r="H128" s="6">
        <v>2452614.51</v>
      </c>
      <c r="I128" s="6">
        <v>76043.25000000003</v>
      </c>
      <c r="J128" s="6">
        <v>861841.3500000001</v>
      </c>
      <c r="K128" s="6">
        <v>23178.670000000006</v>
      </c>
      <c r="L128" s="6">
        <v>491910</v>
      </c>
      <c r="M128" s="6">
        <v>269.46</v>
      </c>
      <c r="N128" s="6"/>
      <c r="O128" s="6"/>
      <c r="P128" s="6">
        <v>86337.98999999999</v>
      </c>
      <c r="Q128" s="6"/>
      <c r="R128" s="6"/>
      <c r="S128" s="6">
        <v>4503508</v>
      </c>
      <c r="T128" s="6"/>
      <c r="U128" s="6">
        <f t="shared" si="6"/>
        <v>4503508</v>
      </c>
      <c r="V128" s="114">
        <f t="shared" si="11"/>
        <v>4392241.07</v>
      </c>
      <c r="W128" s="114">
        <f t="shared" si="7"/>
        <v>111266.93000000004</v>
      </c>
      <c r="X128" s="114">
        <f t="shared" si="8"/>
        <v>0</v>
      </c>
      <c r="Y128" s="114">
        <f t="shared" si="9"/>
        <v>4503508</v>
      </c>
      <c r="Z128" s="114">
        <f t="shared" si="10"/>
        <v>0</v>
      </c>
    </row>
    <row r="129" spans="1:26" ht="15.75">
      <c r="A129" s="108" t="s">
        <v>256</v>
      </c>
      <c r="B129" s="82" t="s">
        <v>984</v>
      </c>
      <c r="C129" s="6"/>
      <c r="D129" s="6">
        <v>51786.08</v>
      </c>
      <c r="E129" s="6"/>
      <c r="F129" s="6">
        <v>147507.34</v>
      </c>
      <c r="G129" s="6">
        <v>39194.93000000001</v>
      </c>
      <c r="H129" s="6">
        <v>113920.87000000001</v>
      </c>
      <c r="I129" s="6">
        <v>787.37</v>
      </c>
      <c r="J129" s="6">
        <v>16638.48</v>
      </c>
      <c r="K129" s="6"/>
      <c r="L129" s="6"/>
      <c r="M129" s="6"/>
      <c r="N129" s="6"/>
      <c r="O129" s="6"/>
      <c r="P129" s="6">
        <v>18554</v>
      </c>
      <c r="Q129" s="6"/>
      <c r="R129" s="6"/>
      <c r="S129" s="6">
        <v>388389.06999999995</v>
      </c>
      <c r="T129" s="6"/>
      <c r="U129" s="6">
        <f t="shared" si="6"/>
        <v>388389.06999999995</v>
      </c>
      <c r="V129" s="114">
        <f t="shared" si="11"/>
        <v>348406.76999999996</v>
      </c>
      <c r="W129" s="114">
        <f t="shared" si="7"/>
        <v>39982.30000000001</v>
      </c>
      <c r="X129" s="114">
        <f t="shared" si="8"/>
        <v>0</v>
      </c>
      <c r="Y129" s="114">
        <f t="shared" si="9"/>
        <v>388389.06999999995</v>
      </c>
      <c r="Z129" s="114">
        <f t="shared" si="10"/>
        <v>0</v>
      </c>
    </row>
    <row r="130" spans="1:26" ht="15.75">
      <c r="A130" s="108" t="s">
        <v>258</v>
      </c>
      <c r="B130" s="82" t="s">
        <v>985</v>
      </c>
      <c r="C130" s="6"/>
      <c r="D130" s="6">
        <v>0</v>
      </c>
      <c r="E130" s="6"/>
      <c r="F130" s="6">
        <v>939177.91</v>
      </c>
      <c r="G130" s="6">
        <v>27357.299999999992</v>
      </c>
      <c r="H130" s="6">
        <v>2112847.05</v>
      </c>
      <c r="I130" s="6">
        <v>61475.39</v>
      </c>
      <c r="J130" s="6">
        <v>78790.24</v>
      </c>
      <c r="K130" s="6">
        <v>20748.21</v>
      </c>
      <c r="L130" s="6"/>
      <c r="M130" s="6"/>
      <c r="N130" s="6"/>
      <c r="O130" s="6"/>
      <c r="P130" s="6"/>
      <c r="Q130" s="6"/>
      <c r="R130" s="6"/>
      <c r="S130" s="6">
        <v>3240396.1</v>
      </c>
      <c r="T130" s="6"/>
      <c r="U130" s="6">
        <f t="shared" si="6"/>
        <v>3240396.1</v>
      </c>
      <c r="V130" s="114">
        <f t="shared" si="11"/>
        <v>3130815.2</v>
      </c>
      <c r="W130" s="114">
        <f t="shared" si="7"/>
        <v>109580.9</v>
      </c>
      <c r="X130" s="114">
        <f t="shared" si="8"/>
        <v>0</v>
      </c>
      <c r="Y130" s="114">
        <f t="shared" si="9"/>
        <v>3240396.1</v>
      </c>
      <c r="Z130" s="114">
        <f t="shared" si="10"/>
        <v>0</v>
      </c>
    </row>
    <row r="131" spans="1:26" ht="15.75">
      <c r="A131" s="108" t="s">
        <v>260</v>
      </c>
      <c r="B131" s="82" t="s">
        <v>986</v>
      </c>
      <c r="C131" s="6"/>
      <c r="D131" s="6"/>
      <c r="E131" s="6"/>
      <c r="F131" s="6">
        <v>148419.22</v>
      </c>
      <c r="G131" s="6"/>
      <c r="H131" s="6">
        <v>151221.81000000003</v>
      </c>
      <c r="I131" s="6"/>
      <c r="J131" s="6">
        <v>64694.99999999999</v>
      </c>
      <c r="K131" s="6"/>
      <c r="L131" s="6"/>
      <c r="M131" s="6"/>
      <c r="N131" s="6"/>
      <c r="O131" s="6"/>
      <c r="P131" s="6">
        <v>18242</v>
      </c>
      <c r="Q131" s="6"/>
      <c r="R131" s="6"/>
      <c r="S131" s="6">
        <v>382578.03</v>
      </c>
      <c r="T131" s="6"/>
      <c r="U131" s="6">
        <f aca="true" t="shared" si="12" ref="U131:U181">SUM(S131:T131)</f>
        <v>382578.03</v>
      </c>
      <c r="V131" s="114">
        <f t="shared" si="11"/>
        <v>382578.03</v>
      </c>
      <c r="W131" s="114">
        <f aca="true" t="shared" si="13" ref="W131:W181">+E131+G131+I131+K131+M131</f>
        <v>0</v>
      </c>
      <c r="X131" s="114">
        <f aca="true" t="shared" si="14" ref="X131:X181">+R131</f>
        <v>0</v>
      </c>
      <c r="Y131" s="114">
        <f aca="true" t="shared" si="15" ref="Y131:Y181">SUM(V131:X131)</f>
        <v>382578.03</v>
      </c>
      <c r="Z131" s="114">
        <f aca="true" t="shared" si="16" ref="Z131:Z181">+Y131-U131</f>
        <v>0</v>
      </c>
    </row>
    <row r="132" spans="1:26" ht="15.75">
      <c r="A132" s="108" t="s">
        <v>262</v>
      </c>
      <c r="B132" s="82" t="s">
        <v>987</v>
      </c>
      <c r="C132" s="6"/>
      <c r="D132" s="6">
        <v>5425.110000000001</v>
      </c>
      <c r="E132" s="6"/>
      <c r="F132" s="6">
        <v>17515.07</v>
      </c>
      <c r="G132" s="6"/>
      <c r="H132" s="6">
        <v>37332.25</v>
      </c>
      <c r="I132" s="6"/>
      <c r="J132" s="6">
        <v>546.8299999999999</v>
      </c>
      <c r="K132" s="6"/>
      <c r="L132" s="6">
        <v>185926.64</v>
      </c>
      <c r="M132" s="6">
        <v>2449.18</v>
      </c>
      <c r="N132" s="6"/>
      <c r="O132" s="6"/>
      <c r="P132" s="6">
        <v>2651</v>
      </c>
      <c r="Q132" s="6"/>
      <c r="R132" s="6"/>
      <c r="S132" s="6">
        <v>251846.08000000002</v>
      </c>
      <c r="T132" s="6"/>
      <c r="U132" s="6">
        <f t="shared" si="12"/>
        <v>251846.08000000002</v>
      </c>
      <c r="V132" s="114">
        <f t="shared" si="11"/>
        <v>249396.90000000002</v>
      </c>
      <c r="W132" s="114">
        <f t="shared" si="13"/>
        <v>2449.18</v>
      </c>
      <c r="X132" s="114">
        <f t="shared" si="14"/>
        <v>0</v>
      </c>
      <c r="Y132" s="114">
        <f t="shared" si="15"/>
        <v>251846.08000000002</v>
      </c>
      <c r="Z132" s="114">
        <f t="shared" si="16"/>
        <v>0</v>
      </c>
    </row>
    <row r="133" spans="1:26" ht="15.75">
      <c r="A133" s="108" t="s">
        <v>264</v>
      </c>
      <c r="B133" s="82" t="s">
        <v>988</v>
      </c>
      <c r="C133" s="6"/>
      <c r="D133" s="6">
        <v>3791.6800000000003</v>
      </c>
      <c r="E133" s="6"/>
      <c r="F133" s="6">
        <v>73267.87</v>
      </c>
      <c r="G133" s="6"/>
      <c r="H133" s="6">
        <v>1758316.27</v>
      </c>
      <c r="I133" s="6"/>
      <c r="J133" s="6">
        <v>25437.770000000004</v>
      </c>
      <c r="K133" s="6"/>
      <c r="L133" s="6">
        <v>49299.66</v>
      </c>
      <c r="M133" s="6"/>
      <c r="N133" s="6"/>
      <c r="O133" s="6"/>
      <c r="P133" s="6">
        <v>85996</v>
      </c>
      <c r="Q133" s="6"/>
      <c r="R133" s="6">
        <v>23146.449999999997</v>
      </c>
      <c r="S133" s="6">
        <v>2019255.7</v>
      </c>
      <c r="T133" s="6"/>
      <c r="U133" s="6">
        <f t="shared" si="12"/>
        <v>2019255.7</v>
      </c>
      <c r="V133" s="114">
        <f t="shared" si="11"/>
        <v>1996109.25</v>
      </c>
      <c r="W133" s="114">
        <f t="shared" si="13"/>
        <v>0</v>
      </c>
      <c r="X133" s="114">
        <f t="shared" si="14"/>
        <v>23146.449999999997</v>
      </c>
      <c r="Y133" s="114">
        <f t="shared" si="15"/>
        <v>2019255.7</v>
      </c>
      <c r="Z133" s="114">
        <f t="shared" si="16"/>
        <v>0</v>
      </c>
    </row>
    <row r="134" spans="1:26" ht="15.75">
      <c r="A134" s="108" t="s">
        <v>266</v>
      </c>
      <c r="B134" s="82" t="s">
        <v>989</v>
      </c>
      <c r="C134" s="6"/>
      <c r="D134" s="6"/>
      <c r="E134" s="6"/>
      <c r="F134" s="6">
        <v>378345.76999999996</v>
      </c>
      <c r="G134" s="6">
        <v>15451.25</v>
      </c>
      <c r="H134" s="6">
        <v>879611.6300000001</v>
      </c>
      <c r="I134" s="6">
        <v>54141.7</v>
      </c>
      <c r="J134" s="6">
        <v>61080.78</v>
      </c>
      <c r="K134" s="6"/>
      <c r="L134" s="6"/>
      <c r="M134" s="6"/>
      <c r="N134" s="6"/>
      <c r="O134" s="6"/>
      <c r="P134" s="6"/>
      <c r="Q134" s="6"/>
      <c r="R134" s="6"/>
      <c r="S134" s="6">
        <v>1388631.1300000001</v>
      </c>
      <c r="T134" s="6"/>
      <c r="U134" s="6">
        <f t="shared" si="12"/>
        <v>1388631.1300000001</v>
      </c>
      <c r="V134" s="114">
        <f t="shared" si="11"/>
        <v>1319038.1800000002</v>
      </c>
      <c r="W134" s="114">
        <f t="shared" si="13"/>
        <v>69592.95</v>
      </c>
      <c r="X134" s="114">
        <f t="shared" si="14"/>
        <v>0</v>
      </c>
      <c r="Y134" s="114">
        <f t="shared" si="15"/>
        <v>1388631.1300000001</v>
      </c>
      <c r="Z134" s="114">
        <f t="shared" si="16"/>
        <v>0</v>
      </c>
    </row>
    <row r="135" spans="1:26" ht="15.75">
      <c r="A135" s="108" t="s">
        <v>268</v>
      </c>
      <c r="B135" s="82" t="s">
        <v>990</v>
      </c>
      <c r="C135" s="6"/>
      <c r="D135" s="6">
        <v>17658.28</v>
      </c>
      <c r="E135" s="6">
        <v>0.08</v>
      </c>
      <c r="F135" s="6">
        <v>291532.74000000005</v>
      </c>
      <c r="G135" s="6">
        <v>2766.379999999999</v>
      </c>
      <c r="H135" s="6">
        <v>922155.7899999998</v>
      </c>
      <c r="I135" s="6">
        <v>14548.37</v>
      </c>
      <c r="J135" s="6">
        <v>128055.73999999999</v>
      </c>
      <c r="K135" s="6">
        <v>1647.9800000000002</v>
      </c>
      <c r="L135" s="6">
        <v>207051.93000000002</v>
      </c>
      <c r="M135" s="6">
        <v>1878.17</v>
      </c>
      <c r="N135" s="6"/>
      <c r="O135" s="6"/>
      <c r="P135" s="6">
        <v>32588.000000000004</v>
      </c>
      <c r="Q135" s="6"/>
      <c r="R135" s="6"/>
      <c r="S135" s="6">
        <v>1619883.4599999997</v>
      </c>
      <c r="T135" s="6"/>
      <c r="U135" s="6">
        <f t="shared" si="12"/>
        <v>1619883.4599999997</v>
      </c>
      <c r="V135" s="114">
        <f aca="true" t="shared" si="17" ref="V135:V181">+C135+D135+F135+H135+J135+L135+O135+P135+Q135+N135</f>
        <v>1599042.4799999997</v>
      </c>
      <c r="W135" s="114">
        <f t="shared" si="13"/>
        <v>20840.980000000003</v>
      </c>
      <c r="X135" s="114">
        <f t="shared" si="14"/>
        <v>0</v>
      </c>
      <c r="Y135" s="114">
        <f t="shared" si="15"/>
        <v>1619883.4599999997</v>
      </c>
      <c r="Z135" s="114">
        <f t="shared" si="16"/>
        <v>0</v>
      </c>
    </row>
    <row r="136" spans="1:26" ht="15.75">
      <c r="A136" s="108" t="s">
        <v>270</v>
      </c>
      <c r="B136" s="82" t="s">
        <v>991</v>
      </c>
      <c r="C136" s="6"/>
      <c r="D136" s="6">
        <v>0</v>
      </c>
      <c r="E136" s="6"/>
      <c r="F136" s="6">
        <v>373290.86999999994</v>
      </c>
      <c r="G136" s="6">
        <v>9214.360000000002</v>
      </c>
      <c r="H136" s="6">
        <v>485230.1299999999</v>
      </c>
      <c r="I136" s="6">
        <v>21129.59</v>
      </c>
      <c r="J136" s="6">
        <v>0</v>
      </c>
      <c r="K136" s="6"/>
      <c r="L136" s="6"/>
      <c r="M136" s="6"/>
      <c r="N136" s="6"/>
      <c r="O136" s="6"/>
      <c r="P136" s="6">
        <v>89051.99999999999</v>
      </c>
      <c r="Q136" s="6"/>
      <c r="R136" s="6"/>
      <c r="S136" s="6">
        <v>977916.9499999998</v>
      </c>
      <c r="T136" s="6"/>
      <c r="U136" s="6">
        <f t="shared" si="12"/>
        <v>977916.9499999998</v>
      </c>
      <c r="V136" s="114">
        <f t="shared" si="17"/>
        <v>947572.9999999998</v>
      </c>
      <c r="W136" s="114">
        <f t="shared" si="13"/>
        <v>30343.950000000004</v>
      </c>
      <c r="X136" s="114">
        <f t="shared" si="14"/>
        <v>0</v>
      </c>
      <c r="Y136" s="114">
        <f t="shared" si="15"/>
        <v>977916.9499999997</v>
      </c>
      <c r="Z136" s="114">
        <f t="shared" si="16"/>
        <v>0</v>
      </c>
    </row>
    <row r="137" spans="1:26" ht="15.75">
      <c r="A137" s="108" t="s">
        <v>272</v>
      </c>
      <c r="B137" s="82" t="s">
        <v>992</v>
      </c>
      <c r="C137" s="6"/>
      <c r="D137" s="6">
        <v>152971.3</v>
      </c>
      <c r="E137" s="6">
        <v>7201.549999999999</v>
      </c>
      <c r="F137" s="6">
        <v>312147.45000000007</v>
      </c>
      <c r="G137" s="6">
        <v>10730.160000000002</v>
      </c>
      <c r="H137" s="6">
        <v>4589946.98</v>
      </c>
      <c r="I137" s="6">
        <v>156544.88000000003</v>
      </c>
      <c r="J137" s="6">
        <v>314806.91000000003</v>
      </c>
      <c r="K137" s="6">
        <v>6285.549999999999</v>
      </c>
      <c r="L137" s="6"/>
      <c r="M137" s="6"/>
      <c r="N137" s="6"/>
      <c r="O137" s="6"/>
      <c r="P137" s="6">
        <v>122378.2</v>
      </c>
      <c r="Q137" s="6">
        <v>74891.28</v>
      </c>
      <c r="R137" s="6"/>
      <c r="S137" s="6">
        <v>5747904.260000001</v>
      </c>
      <c r="T137" s="6"/>
      <c r="U137" s="6">
        <f t="shared" si="12"/>
        <v>5747904.260000001</v>
      </c>
      <c r="V137" s="114">
        <f t="shared" si="17"/>
        <v>5567142.120000001</v>
      </c>
      <c r="W137" s="114">
        <f t="shared" si="13"/>
        <v>180762.14</v>
      </c>
      <c r="X137" s="114">
        <f t="shared" si="14"/>
        <v>0</v>
      </c>
      <c r="Y137" s="114">
        <f t="shared" si="15"/>
        <v>5747904.260000001</v>
      </c>
      <c r="Z137" s="114">
        <f t="shared" si="16"/>
        <v>0</v>
      </c>
    </row>
    <row r="138" spans="1:26" ht="15.75">
      <c r="A138" s="108" t="s">
        <v>274</v>
      </c>
      <c r="B138" s="82" t="s">
        <v>993</v>
      </c>
      <c r="C138" s="6"/>
      <c r="D138" s="6">
        <v>30007.08</v>
      </c>
      <c r="E138" s="6"/>
      <c r="F138" s="6">
        <v>1000865.3600000001</v>
      </c>
      <c r="G138" s="6">
        <v>35278.76999999999</v>
      </c>
      <c r="H138" s="6">
        <v>2437069.86</v>
      </c>
      <c r="I138" s="6">
        <v>96065.75</v>
      </c>
      <c r="J138" s="6">
        <v>401839.95999999996</v>
      </c>
      <c r="K138" s="6">
        <v>13995.300000000003</v>
      </c>
      <c r="L138" s="6">
        <v>190156.75000000003</v>
      </c>
      <c r="M138" s="6">
        <v>729.3000000000001</v>
      </c>
      <c r="N138" s="6"/>
      <c r="O138" s="6"/>
      <c r="P138" s="6">
        <v>104238</v>
      </c>
      <c r="Q138" s="6"/>
      <c r="R138" s="6"/>
      <c r="S138" s="6">
        <v>4310246.13</v>
      </c>
      <c r="T138" s="6"/>
      <c r="U138" s="6">
        <f t="shared" si="12"/>
        <v>4310246.13</v>
      </c>
      <c r="V138" s="114">
        <f t="shared" si="17"/>
        <v>4164177.01</v>
      </c>
      <c r="W138" s="114">
        <f t="shared" si="13"/>
        <v>146069.12</v>
      </c>
      <c r="X138" s="114">
        <f t="shared" si="14"/>
        <v>0</v>
      </c>
      <c r="Y138" s="114">
        <f t="shared" si="15"/>
        <v>4310246.13</v>
      </c>
      <c r="Z138" s="114">
        <f t="shared" si="16"/>
        <v>0</v>
      </c>
    </row>
    <row r="139" spans="1:26" ht="15.75">
      <c r="A139" s="108" t="s">
        <v>276</v>
      </c>
      <c r="B139" s="82" t="s">
        <v>994</v>
      </c>
      <c r="C139" s="6"/>
      <c r="D139" s="6">
        <v>190777.14</v>
      </c>
      <c r="E139" s="6">
        <v>4573.51</v>
      </c>
      <c r="F139" s="6">
        <v>543416.7799999999</v>
      </c>
      <c r="G139" s="6">
        <v>12377.539999999999</v>
      </c>
      <c r="H139" s="6">
        <v>1294741.9600000004</v>
      </c>
      <c r="I139" s="6">
        <v>30723.97000000001</v>
      </c>
      <c r="J139" s="6">
        <v>233765.79</v>
      </c>
      <c r="K139" s="6">
        <v>5556.240000000001</v>
      </c>
      <c r="L139" s="6">
        <v>173415.63</v>
      </c>
      <c r="M139" s="6">
        <v>156.81000000000003</v>
      </c>
      <c r="N139" s="6">
        <v>24557.429999999997</v>
      </c>
      <c r="O139" s="6"/>
      <c r="P139" s="6">
        <v>96999.61000000002</v>
      </c>
      <c r="Q139" s="6"/>
      <c r="R139" s="6"/>
      <c r="S139" s="6">
        <v>2611062.4100000006</v>
      </c>
      <c r="T139" s="6"/>
      <c r="U139" s="6">
        <f t="shared" si="12"/>
        <v>2611062.4100000006</v>
      </c>
      <c r="V139" s="114">
        <f t="shared" si="17"/>
        <v>2557674.3400000003</v>
      </c>
      <c r="W139" s="114">
        <f t="shared" si="13"/>
        <v>53388.07</v>
      </c>
      <c r="X139" s="114">
        <f t="shared" si="14"/>
        <v>0</v>
      </c>
      <c r="Y139" s="114">
        <f t="shared" si="15"/>
        <v>2611062.41</v>
      </c>
      <c r="Z139" s="114">
        <f t="shared" si="16"/>
        <v>0</v>
      </c>
    </row>
    <row r="140" spans="1:26" ht="15.75">
      <c r="A140" s="108" t="s">
        <v>278</v>
      </c>
      <c r="B140" s="82" t="s">
        <v>995</v>
      </c>
      <c r="C140" s="6"/>
      <c r="D140" s="6"/>
      <c r="E140" s="6"/>
      <c r="F140" s="6"/>
      <c r="G140" s="6"/>
      <c r="H140" s="6">
        <v>848875.9800000001</v>
      </c>
      <c r="I140" s="6">
        <v>13459.390000000001</v>
      </c>
      <c r="J140" s="6"/>
      <c r="K140" s="6"/>
      <c r="L140" s="6"/>
      <c r="M140" s="6"/>
      <c r="N140" s="6"/>
      <c r="O140" s="6"/>
      <c r="P140" s="6">
        <v>42011.58</v>
      </c>
      <c r="Q140" s="6"/>
      <c r="R140" s="6"/>
      <c r="S140" s="6">
        <v>904346.9500000001</v>
      </c>
      <c r="T140" s="6"/>
      <c r="U140" s="6">
        <f t="shared" si="12"/>
        <v>904346.9500000001</v>
      </c>
      <c r="V140" s="114">
        <f t="shared" si="17"/>
        <v>890887.56</v>
      </c>
      <c r="W140" s="114">
        <f t="shared" si="13"/>
        <v>13459.390000000001</v>
      </c>
      <c r="X140" s="114">
        <f t="shared" si="14"/>
        <v>0</v>
      </c>
      <c r="Y140" s="114">
        <f t="shared" si="15"/>
        <v>904346.9500000001</v>
      </c>
      <c r="Z140" s="114">
        <f t="shared" si="16"/>
        <v>0</v>
      </c>
    </row>
    <row r="141" spans="1:26" ht="15.75">
      <c r="A141" s="108" t="s">
        <v>280</v>
      </c>
      <c r="B141" s="82" t="s">
        <v>996</v>
      </c>
      <c r="C141" s="6"/>
      <c r="D141" s="6"/>
      <c r="E141" s="6"/>
      <c r="F141" s="6">
        <v>77090.34000000001</v>
      </c>
      <c r="G141" s="6"/>
      <c r="H141" s="6">
        <v>583501.83</v>
      </c>
      <c r="I141" s="6">
        <v>5539</v>
      </c>
      <c r="J141" s="6">
        <v>28551.19</v>
      </c>
      <c r="K141" s="6"/>
      <c r="L141" s="6"/>
      <c r="M141" s="6"/>
      <c r="N141" s="6"/>
      <c r="O141" s="6"/>
      <c r="P141" s="6">
        <v>73927.92</v>
      </c>
      <c r="Q141" s="6"/>
      <c r="R141" s="6"/>
      <c r="S141" s="6">
        <v>768610.2799999999</v>
      </c>
      <c r="T141" s="6"/>
      <c r="U141" s="6">
        <f t="shared" si="12"/>
        <v>768610.2799999999</v>
      </c>
      <c r="V141" s="114">
        <f t="shared" si="17"/>
        <v>763071.2799999999</v>
      </c>
      <c r="W141" s="114">
        <f t="shared" si="13"/>
        <v>5539</v>
      </c>
      <c r="X141" s="114">
        <f t="shared" si="14"/>
        <v>0</v>
      </c>
      <c r="Y141" s="114">
        <f t="shared" si="15"/>
        <v>768610.2799999999</v>
      </c>
      <c r="Z141" s="114">
        <f t="shared" si="16"/>
        <v>0</v>
      </c>
    </row>
    <row r="142" spans="1:26" ht="15.75">
      <c r="A142" s="108" t="s">
        <v>282</v>
      </c>
      <c r="B142" s="82" t="s">
        <v>997</v>
      </c>
      <c r="C142" s="6">
        <v>49197.67000000001</v>
      </c>
      <c r="D142" s="6"/>
      <c r="E142" s="6"/>
      <c r="F142" s="6">
        <v>735862.66</v>
      </c>
      <c r="G142" s="6">
        <v>20237.050000000007</v>
      </c>
      <c r="H142" s="6">
        <v>5168961.030000003</v>
      </c>
      <c r="I142" s="6">
        <v>167878.29000000004</v>
      </c>
      <c r="J142" s="6">
        <v>269384.04</v>
      </c>
      <c r="K142" s="6">
        <v>9393.649999999996</v>
      </c>
      <c r="L142" s="6"/>
      <c r="M142" s="6"/>
      <c r="N142" s="6"/>
      <c r="O142" s="6"/>
      <c r="P142" s="6">
        <v>191447.35</v>
      </c>
      <c r="Q142" s="6"/>
      <c r="R142" s="6"/>
      <c r="S142" s="6">
        <v>6612361.740000003</v>
      </c>
      <c r="T142" s="6"/>
      <c r="U142" s="6">
        <f t="shared" si="12"/>
        <v>6612361.740000003</v>
      </c>
      <c r="V142" s="114">
        <f t="shared" si="17"/>
        <v>6414852.750000003</v>
      </c>
      <c r="W142" s="114">
        <f t="shared" si="13"/>
        <v>197508.99000000005</v>
      </c>
      <c r="X142" s="114">
        <f t="shared" si="14"/>
        <v>0</v>
      </c>
      <c r="Y142" s="114">
        <f t="shared" si="15"/>
        <v>6612361.740000003</v>
      </c>
      <c r="Z142" s="114">
        <f t="shared" si="16"/>
        <v>0</v>
      </c>
    </row>
    <row r="143" spans="1:26" ht="15.75">
      <c r="A143" s="108" t="s">
        <v>284</v>
      </c>
      <c r="B143" s="82" t="s">
        <v>998</v>
      </c>
      <c r="C143" s="6"/>
      <c r="D143" s="6"/>
      <c r="E143" s="6"/>
      <c r="F143" s="6">
        <v>434948.87000000005</v>
      </c>
      <c r="G143" s="6"/>
      <c r="H143" s="6">
        <v>622506.06</v>
      </c>
      <c r="I143" s="6"/>
      <c r="J143" s="6">
        <v>64288.26</v>
      </c>
      <c r="K143" s="6"/>
      <c r="L143" s="6"/>
      <c r="M143" s="6"/>
      <c r="N143" s="6"/>
      <c r="O143" s="6"/>
      <c r="P143" s="6">
        <v>46398</v>
      </c>
      <c r="Q143" s="6"/>
      <c r="R143" s="6"/>
      <c r="S143" s="6">
        <v>1168141.1900000002</v>
      </c>
      <c r="T143" s="6"/>
      <c r="U143" s="6">
        <f t="shared" si="12"/>
        <v>1168141.1900000002</v>
      </c>
      <c r="V143" s="114">
        <f t="shared" si="17"/>
        <v>1168141.1900000002</v>
      </c>
      <c r="W143" s="114">
        <f t="shared" si="13"/>
        <v>0</v>
      </c>
      <c r="X143" s="114">
        <f t="shared" si="14"/>
        <v>0</v>
      </c>
      <c r="Y143" s="114">
        <f t="shared" si="15"/>
        <v>1168141.1900000002</v>
      </c>
      <c r="Z143" s="114">
        <f t="shared" si="16"/>
        <v>0</v>
      </c>
    </row>
    <row r="144" spans="1:26" ht="15.75">
      <c r="A144" s="108" t="s">
        <v>286</v>
      </c>
      <c r="B144" s="82" t="s">
        <v>999</v>
      </c>
      <c r="C144" s="6">
        <v>14007.18</v>
      </c>
      <c r="D144" s="6">
        <v>25496.1</v>
      </c>
      <c r="E144" s="6">
        <v>577.49</v>
      </c>
      <c r="F144" s="6">
        <v>139597.53</v>
      </c>
      <c r="G144" s="6">
        <v>2922.82</v>
      </c>
      <c r="H144" s="6">
        <v>521721.47000000003</v>
      </c>
      <c r="I144" s="6">
        <v>11509.94</v>
      </c>
      <c r="J144" s="6">
        <v>88296.26000000001</v>
      </c>
      <c r="K144" s="6">
        <v>1023.3000000000002</v>
      </c>
      <c r="L144" s="6">
        <v>32195.27</v>
      </c>
      <c r="M144" s="6">
        <v>712.36</v>
      </c>
      <c r="N144" s="6"/>
      <c r="O144" s="6">
        <v>19978</v>
      </c>
      <c r="P144" s="6">
        <v>24365.32</v>
      </c>
      <c r="Q144" s="6"/>
      <c r="R144" s="6"/>
      <c r="S144" s="6">
        <v>882403.04</v>
      </c>
      <c r="T144" s="6"/>
      <c r="U144" s="6">
        <f t="shared" si="12"/>
        <v>882403.04</v>
      </c>
      <c r="V144" s="114">
        <f t="shared" si="17"/>
        <v>865657.13</v>
      </c>
      <c r="W144" s="114">
        <f t="shared" si="13"/>
        <v>16745.91</v>
      </c>
      <c r="X144" s="114">
        <f t="shared" si="14"/>
        <v>0</v>
      </c>
      <c r="Y144" s="114">
        <f t="shared" si="15"/>
        <v>882403.04</v>
      </c>
      <c r="Z144" s="114">
        <f t="shared" si="16"/>
        <v>0</v>
      </c>
    </row>
    <row r="145" spans="1:26" ht="15.75">
      <c r="A145" s="108" t="s">
        <v>288</v>
      </c>
      <c r="B145" s="82" t="s">
        <v>1000</v>
      </c>
      <c r="C145" s="6"/>
      <c r="D145" s="6">
        <v>205363.47999999998</v>
      </c>
      <c r="E145" s="6">
        <v>10572.94</v>
      </c>
      <c r="F145" s="6">
        <v>85568.09000000001</v>
      </c>
      <c r="G145" s="6">
        <v>3546.7199999999993</v>
      </c>
      <c r="H145" s="6">
        <v>3149775.9</v>
      </c>
      <c r="I145" s="6">
        <v>117314.61</v>
      </c>
      <c r="J145" s="6">
        <v>56610.399999999994</v>
      </c>
      <c r="K145" s="6">
        <v>2048.24</v>
      </c>
      <c r="L145" s="6">
        <v>93959.78</v>
      </c>
      <c r="M145" s="6"/>
      <c r="N145" s="6"/>
      <c r="O145" s="6"/>
      <c r="P145" s="6">
        <v>36075</v>
      </c>
      <c r="Q145" s="6"/>
      <c r="R145" s="6"/>
      <c r="S145" s="6">
        <v>3760835.1599999997</v>
      </c>
      <c r="T145" s="6"/>
      <c r="U145" s="6">
        <f t="shared" si="12"/>
        <v>3760835.1599999997</v>
      </c>
      <c r="V145" s="114">
        <f t="shared" si="17"/>
        <v>3627352.6499999994</v>
      </c>
      <c r="W145" s="114">
        <f t="shared" si="13"/>
        <v>133482.50999999998</v>
      </c>
      <c r="X145" s="114">
        <f t="shared" si="14"/>
        <v>0</v>
      </c>
      <c r="Y145" s="114">
        <f t="shared" si="15"/>
        <v>3760835.159999999</v>
      </c>
      <c r="Z145" s="114">
        <f t="shared" si="16"/>
        <v>0</v>
      </c>
    </row>
    <row r="146" spans="1:26" ht="15.75">
      <c r="A146" s="108" t="s">
        <v>290</v>
      </c>
      <c r="B146" s="82" t="s">
        <v>1001</v>
      </c>
      <c r="C146" s="6"/>
      <c r="D146" s="6">
        <v>11023.110000000002</v>
      </c>
      <c r="E146" s="6">
        <v>118.04</v>
      </c>
      <c r="F146" s="6">
        <v>512596.60000000003</v>
      </c>
      <c r="G146" s="6">
        <v>18084.31</v>
      </c>
      <c r="H146" s="6">
        <v>2520960.9699999993</v>
      </c>
      <c r="I146" s="6">
        <v>95002.67</v>
      </c>
      <c r="J146" s="6">
        <v>338892.65</v>
      </c>
      <c r="K146" s="6">
        <v>36292.11</v>
      </c>
      <c r="L146" s="6">
        <v>12006.390000000001</v>
      </c>
      <c r="M146" s="6">
        <v>233.69</v>
      </c>
      <c r="N146" s="6"/>
      <c r="O146" s="6"/>
      <c r="P146" s="6">
        <v>130481.23000000001</v>
      </c>
      <c r="Q146" s="6"/>
      <c r="R146" s="6"/>
      <c r="S146" s="6">
        <v>3675691.769999999</v>
      </c>
      <c r="T146" s="6"/>
      <c r="U146" s="6">
        <f t="shared" si="12"/>
        <v>3675691.769999999</v>
      </c>
      <c r="V146" s="114">
        <f t="shared" si="17"/>
        <v>3525960.9499999993</v>
      </c>
      <c r="W146" s="114">
        <f t="shared" si="13"/>
        <v>149730.82</v>
      </c>
      <c r="X146" s="114">
        <f t="shared" si="14"/>
        <v>0</v>
      </c>
      <c r="Y146" s="114">
        <f t="shared" si="15"/>
        <v>3675691.769999999</v>
      </c>
      <c r="Z146" s="114">
        <f t="shared" si="16"/>
        <v>0</v>
      </c>
    </row>
    <row r="147" spans="1:26" ht="15.75">
      <c r="A147" s="108" t="s">
        <v>292</v>
      </c>
      <c r="B147" s="82" t="s">
        <v>1002</v>
      </c>
      <c r="C147" s="6"/>
      <c r="D147" s="6">
        <v>9980.62</v>
      </c>
      <c r="E147" s="6">
        <v>2592</v>
      </c>
      <c r="F147" s="6">
        <v>1628097.0499999998</v>
      </c>
      <c r="G147" s="6">
        <v>52161.43000000001</v>
      </c>
      <c r="H147" s="6">
        <v>8165632.979999995</v>
      </c>
      <c r="I147" s="6">
        <v>286843.7000000003</v>
      </c>
      <c r="J147" s="6">
        <v>1260199.3</v>
      </c>
      <c r="K147" s="6">
        <v>35055.66</v>
      </c>
      <c r="L147" s="6">
        <v>6464.23</v>
      </c>
      <c r="M147" s="6">
        <v>281.28000000000003</v>
      </c>
      <c r="N147" s="6"/>
      <c r="O147" s="6">
        <v>103269</v>
      </c>
      <c r="P147" s="6">
        <v>272427.52999999997</v>
      </c>
      <c r="Q147" s="6"/>
      <c r="R147" s="6"/>
      <c r="S147" s="6">
        <v>11823004.779999996</v>
      </c>
      <c r="T147" s="6"/>
      <c r="U147" s="6">
        <f t="shared" si="12"/>
        <v>11823004.779999996</v>
      </c>
      <c r="V147" s="114">
        <f t="shared" si="17"/>
        <v>11446070.709999995</v>
      </c>
      <c r="W147" s="114">
        <f t="shared" si="13"/>
        <v>376934.0700000003</v>
      </c>
      <c r="X147" s="114">
        <f t="shared" si="14"/>
        <v>0</v>
      </c>
      <c r="Y147" s="114">
        <f t="shared" si="15"/>
        <v>11823004.779999996</v>
      </c>
      <c r="Z147" s="114">
        <f t="shared" si="16"/>
        <v>0</v>
      </c>
    </row>
    <row r="148" spans="1:26" ht="15.75">
      <c r="A148" s="108" t="s">
        <v>294</v>
      </c>
      <c r="B148" s="82" t="s">
        <v>1003</v>
      </c>
      <c r="C148" s="6"/>
      <c r="D148" s="6"/>
      <c r="E148" s="6"/>
      <c r="F148" s="6"/>
      <c r="G148" s="6"/>
      <c r="H148" s="6">
        <v>8268064.99</v>
      </c>
      <c r="I148" s="6">
        <v>610559.4500000001</v>
      </c>
      <c r="J148" s="6"/>
      <c r="K148" s="6"/>
      <c r="L148" s="6">
        <v>1509970.23</v>
      </c>
      <c r="M148" s="6"/>
      <c r="N148" s="6"/>
      <c r="O148" s="6"/>
      <c r="P148" s="6">
        <v>244983.42</v>
      </c>
      <c r="Q148" s="6"/>
      <c r="R148" s="6"/>
      <c r="S148" s="6">
        <v>10633578.09</v>
      </c>
      <c r="T148" s="6"/>
      <c r="U148" s="6">
        <f t="shared" si="12"/>
        <v>10633578.09</v>
      </c>
      <c r="V148" s="114">
        <f t="shared" si="17"/>
        <v>10023018.64</v>
      </c>
      <c r="W148" s="114">
        <f t="shared" si="13"/>
        <v>610559.4500000001</v>
      </c>
      <c r="X148" s="114">
        <f t="shared" si="14"/>
        <v>0</v>
      </c>
      <c r="Y148" s="114">
        <f t="shared" si="15"/>
        <v>10633578.09</v>
      </c>
      <c r="Z148" s="114">
        <f t="shared" si="16"/>
        <v>0</v>
      </c>
    </row>
    <row r="149" spans="1:26" ht="15.75">
      <c r="A149" s="108" t="s">
        <v>296</v>
      </c>
      <c r="B149" s="82" t="s">
        <v>1004</v>
      </c>
      <c r="C149" s="6"/>
      <c r="D149" s="6">
        <v>311850.47000000003</v>
      </c>
      <c r="E149" s="6">
        <v>21645.47000000001</v>
      </c>
      <c r="F149" s="6">
        <v>544323.19</v>
      </c>
      <c r="G149" s="6">
        <v>16808.58</v>
      </c>
      <c r="H149" s="6">
        <v>3054214.4899999993</v>
      </c>
      <c r="I149" s="6">
        <v>142767.11000000004</v>
      </c>
      <c r="J149" s="6">
        <v>954005.9199999999</v>
      </c>
      <c r="K149" s="6">
        <v>40293.43999999998</v>
      </c>
      <c r="L149" s="6">
        <v>507740.94</v>
      </c>
      <c r="M149" s="6"/>
      <c r="N149" s="6">
        <v>52739.38</v>
      </c>
      <c r="O149" s="6"/>
      <c r="P149" s="6">
        <v>114496.28</v>
      </c>
      <c r="Q149" s="6"/>
      <c r="R149" s="6">
        <v>90319.51000000001</v>
      </c>
      <c r="S149" s="6">
        <v>5851204.779999999</v>
      </c>
      <c r="T149" s="6"/>
      <c r="U149" s="6">
        <f t="shared" si="12"/>
        <v>5851204.779999999</v>
      </c>
      <c r="V149" s="114">
        <f t="shared" si="17"/>
        <v>5539370.67</v>
      </c>
      <c r="W149" s="114">
        <f t="shared" si="13"/>
        <v>221514.60000000003</v>
      </c>
      <c r="X149" s="114">
        <f t="shared" si="14"/>
        <v>90319.51000000001</v>
      </c>
      <c r="Y149" s="114">
        <f t="shared" si="15"/>
        <v>5851204.779999999</v>
      </c>
      <c r="Z149" s="114">
        <f t="shared" si="16"/>
        <v>0</v>
      </c>
    </row>
    <row r="150" spans="1:26" ht="15.75">
      <c r="A150" s="108" t="s">
        <v>298</v>
      </c>
      <c r="B150" s="82" t="s">
        <v>1005</v>
      </c>
      <c r="C150" s="6"/>
      <c r="D150" s="6">
        <v>7495.000000000001</v>
      </c>
      <c r="E150" s="6"/>
      <c r="F150" s="6">
        <v>108487.99999999999</v>
      </c>
      <c r="G150" s="6">
        <v>2431.99</v>
      </c>
      <c r="H150" s="6">
        <v>121670</v>
      </c>
      <c r="I150" s="6">
        <v>2200.13</v>
      </c>
      <c r="J150" s="6"/>
      <c r="K150" s="6"/>
      <c r="L150" s="6">
        <v>23004</v>
      </c>
      <c r="M150" s="6">
        <v>471.17999999999995</v>
      </c>
      <c r="N150" s="6"/>
      <c r="O150" s="6"/>
      <c r="P150" s="6">
        <v>50830</v>
      </c>
      <c r="Q150" s="6"/>
      <c r="R150" s="6"/>
      <c r="S150" s="6">
        <v>316590.3</v>
      </c>
      <c r="T150" s="6"/>
      <c r="U150" s="6">
        <f t="shared" si="12"/>
        <v>316590.3</v>
      </c>
      <c r="V150" s="114">
        <f t="shared" si="17"/>
        <v>311487</v>
      </c>
      <c r="W150" s="114">
        <f t="shared" si="13"/>
        <v>5103.3</v>
      </c>
      <c r="X150" s="114">
        <f t="shared" si="14"/>
        <v>0</v>
      </c>
      <c r="Y150" s="114">
        <f t="shared" si="15"/>
        <v>316590.3</v>
      </c>
      <c r="Z150" s="114">
        <f t="shared" si="16"/>
        <v>0</v>
      </c>
    </row>
    <row r="151" spans="1:26" ht="15.75">
      <c r="A151" s="108" t="s">
        <v>300</v>
      </c>
      <c r="B151" s="82" t="s">
        <v>1006</v>
      </c>
      <c r="C151" s="6"/>
      <c r="D151" s="6">
        <v>309.2</v>
      </c>
      <c r="E151" s="6">
        <v>400.02</v>
      </c>
      <c r="F151" s="6">
        <v>255752.83</v>
      </c>
      <c r="G151" s="6">
        <v>7754.520000000001</v>
      </c>
      <c r="H151" s="6">
        <v>1565272.9099999997</v>
      </c>
      <c r="I151" s="6">
        <v>49923.99999999999</v>
      </c>
      <c r="J151" s="6"/>
      <c r="K151" s="6"/>
      <c r="L151" s="6"/>
      <c r="M151" s="6"/>
      <c r="N151" s="6"/>
      <c r="O151" s="6"/>
      <c r="P151" s="6">
        <v>42217</v>
      </c>
      <c r="Q151" s="6"/>
      <c r="R151" s="6"/>
      <c r="S151" s="6">
        <v>1921630.4799999997</v>
      </c>
      <c r="T151" s="6"/>
      <c r="U151" s="6">
        <f t="shared" si="12"/>
        <v>1921630.4799999997</v>
      </c>
      <c r="V151" s="114">
        <f t="shared" si="17"/>
        <v>1863551.9399999997</v>
      </c>
      <c r="W151" s="114">
        <f t="shared" si="13"/>
        <v>58078.53999999999</v>
      </c>
      <c r="X151" s="114">
        <f t="shared" si="14"/>
        <v>0</v>
      </c>
      <c r="Y151" s="114">
        <f t="shared" si="15"/>
        <v>1921630.4799999997</v>
      </c>
      <c r="Z151" s="114">
        <f t="shared" si="16"/>
        <v>0</v>
      </c>
    </row>
    <row r="152" spans="1:26" ht="15.75">
      <c r="A152" s="108" t="s">
        <v>302</v>
      </c>
      <c r="B152" s="82" t="s">
        <v>1007</v>
      </c>
      <c r="C152" s="6"/>
      <c r="D152" s="6">
        <v>11999.71</v>
      </c>
      <c r="E152" s="6">
        <v>188.95</v>
      </c>
      <c r="F152" s="6">
        <v>1016145.4800000002</v>
      </c>
      <c r="G152" s="6">
        <v>41393.48</v>
      </c>
      <c r="H152" s="6">
        <v>2331630.5900000003</v>
      </c>
      <c r="I152" s="6">
        <v>100594.7</v>
      </c>
      <c r="J152" s="6">
        <v>161021.09999999998</v>
      </c>
      <c r="K152" s="6">
        <v>5731.379999999999</v>
      </c>
      <c r="L152" s="6">
        <v>66598.47</v>
      </c>
      <c r="M152" s="6"/>
      <c r="N152" s="6">
        <v>52830.979999999996</v>
      </c>
      <c r="O152" s="6"/>
      <c r="P152" s="6">
        <v>131973</v>
      </c>
      <c r="Q152" s="6"/>
      <c r="R152" s="6"/>
      <c r="S152" s="6">
        <v>3920107.8400000012</v>
      </c>
      <c r="T152" s="6"/>
      <c r="U152" s="6">
        <f t="shared" si="12"/>
        <v>3920107.8400000012</v>
      </c>
      <c r="V152" s="114">
        <f t="shared" si="17"/>
        <v>3772199.3300000005</v>
      </c>
      <c r="W152" s="114">
        <f t="shared" si="13"/>
        <v>147908.51</v>
      </c>
      <c r="X152" s="114">
        <f t="shared" si="14"/>
        <v>0</v>
      </c>
      <c r="Y152" s="114">
        <f t="shared" si="15"/>
        <v>3920107.840000001</v>
      </c>
      <c r="Z152" s="114">
        <f t="shared" si="16"/>
        <v>0</v>
      </c>
    </row>
    <row r="153" spans="1:26" ht="15.75">
      <c r="A153" s="108" t="s">
        <v>304</v>
      </c>
      <c r="B153" s="82" t="s">
        <v>1008</v>
      </c>
      <c r="C153" s="6"/>
      <c r="D153" s="6"/>
      <c r="E153" s="6"/>
      <c r="F153" s="6"/>
      <c r="G153" s="6"/>
      <c r="H153" s="6">
        <v>161163.24000000002</v>
      </c>
      <c r="I153" s="6">
        <v>2605.58</v>
      </c>
      <c r="J153" s="6"/>
      <c r="K153" s="6"/>
      <c r="L153" s="6"/>
      <c r="M153" s="6"/>
      <c r="N153" s="6"/>
      <c r="O153" s="6"/>
      <c r="P153" s="6"/>
      <c r="Q153" s="6"/>
      <c r="R153" s="6"/>
      <c r="S153" s="6">
        <v>163768.82</v>
      </c>
      <c r="T153" s="6"/>
      <c r="U153" s="6">
        <f t="shared" si="12"/>
        <v>163768.82</v>
      </c>
      <c r="V153" s="114">
        <f t="shared" si="17"/>
        <v>161163.24000000002</v>
      </c>
      <c r="W153" s="114">
        <f t="shared" si="13"/>
        <v>2605.58</v>
      </c>
      <c r="X153" s="114">
        <f t="shared" si="14"/>
        <v>0</v>
      </c>
      <c r="Y153" s="114">
        <f t="shared" si="15"/>
        <v>163768.82</v>
      </c>
      <c r="Z153" s="114">
        <f t="shared" si="16"/>
        <v>0</v>
      </c>
    </row>
    <row r="154" spans="1:26" ht="15.75">
      <c r="A154" s="108" t="s">
        <v>306</v>
      </c>
      <c r="B154" s="82" t="s">
        <v>1009</v>
      </c>
      <c r="C154" s="6"/>
      <c r="D154" s="6">
        <v>463.01000000000005</v>
      </c>
      <c r="E154" s="6"/>
      <c r="F154" s="6">
        <v>92667.90999999999</v>
      </c>
      <c r="G154" s="6"/>
      <c r="H154" s="6">
        <v>299746.26999999996</v>
      </c>
      <c r="I154" s="6"/>
      <c r="J154" s="6">
        <v>107164.86999999998</v>
      </c>
      <c r="K154" s="6"/>
      <c r="L154" s="6">
        <v>76985.65</v>
      </c>
      <c r="M154" s="6"/>
      <c r="N154" s="6"/>
      <c r="O154" s="6"/>
      <c r="P154" s="6">
        <v>26060</v>
      </c>
      <c r="Q154" s="6"/>
      <c r="R154" s="6"/>
      <c r="S154" s="6">
        <v>603087.71</v>
      </c>
      <c r="T154" s="6"/>
      <c r="U154" s="6">
        <f t="shared" si="12"/>
        <v>603087.71</v>
      </c>
      <c r="V154" s="114">
        <f t="shared" si="17"/>
        <v>603087.71</v>
      </c>
      <c r="W154" s="114">
        <f t="shared" si="13"/>
        <v>0</v>
      </c>
      <c r="X154" s="114">
        <f t="shared" si="14"/>
        <v>0</v>
      </c>
      <c r="Y154" s="114">
        <f t="shared" si="15"/>
        <v>603087.71</v>
      </c>
      <c r="Z154" s="114">
        <f t="shared" si="16"/>
        <v>0</v>
      </c>
    </row>
    <row r="155" spans="1:26" ht="15.75">
      <c r="A155" s="108" t="s">
        <v>308</v>
      </c>
      <c r="B155" s="82" t="s">
        <v>1010</v>
      </c>
      <c r="C155" s="6"/>
      <c r="D155" s="6">
        <v>48117.59</v>
      </c>
      <c r="E155" s="6">
        <v>3084.43</v>
      </c>
      <c r="F155" s="6">
        <v>551401.3500000002</v>
      </c>
      <c r="G155" s="6">
        <v>33749.48000000002</v>
      </c>
      <c r="H155" s="6">
        <v>2259117.9899999998</v>
      </c>
      <c r="I155" s="6">
        <v>142980.49999999997</v>
      </c>
      <c r="J155" s="6">
        <v>280193.24999999994</v>
      </c>
      <c r="K155" s="6">
        <v>17764.9</v>
      </c>
      <c r="L155" s="6"/>
      <c r="M155" s="6"/>
      <c r="N155" s="6"/>
      <c r="O155" s="6"/>
      <c r="P155" s="6">
        <v>63876.479999999996</v>
      </c>
      <c r="Q155" s="6"/>
      <c r="R155" s="6"/>
      <c r="S155" s="6">
        <v>3400285.9699999997</v>
      </c>
      <c r="T155" s="6"/>
      <c r="U155" s="6">
        <f t="shared" si="12"/>
        <v>3400285.9699999997</v>
      </c>
      <c r="V155" s="114">
        <f t="shared" si="17"/>
        <v>3202706.6599999997</v>
      </c>
      <c r="W155" s="114">
        <f t="shared" si="13"/>
        <v>197579.30999999997</v>
      </c>
      <c r="X155" s="114">
        <f t="shared" si="14"/>
        <v>0</v>
      </c>
      <c r="Y155" s="114">
        <f t="shared" si="15"/>
        <v>3400285.9699999997</v>
      </c>
      <c r="Z155" s="114">
        <f t="shared" si="16"/>
        <v>0</v>
      </c>
    </row>
    <row r="156" spans="1:26" ht="15.75">
      <c r="A156" s="108" t="s">
        <v>310</v>
      </c>
      <c r="B156" s="82" t="s">
        <v>1011</v>
      </c>
      <c r="C156" s="6"/>
      <c r="D156" s="6">
        <v>106820.28</v>
      </c>
      <c r="E156" s="6">
        <v>5115.52</v>
      </c>
      <c r="F156" s="6">
        <v>869093.93</v>
      </c>
      <c r="G156" s="6">
        <v>70671.45000000003</v>
      </c>
      <c r="H156" s="6">
        <v>3999688.979999999</v>
      </c>
      <c r="I156" s="6">
        <v>310982.51999999996</v>
      </c>
      <c r="J156" s="6">
        <v>358609.6</v>
      </c>
      <c r="K156" s="6">
        <v>32226.890000000003</v>
      </c>
      <c r="L156" s="6"/>
      <c r="M156" s="6"/>
      <c r="N156" s="6"/>
      <c r="O156" s="6"/>
      <c r="P156" s="6">
        <v>134277.38</v>
      </c>
      <c r="Q156" s="6"/>
      <c r="R156" s="6"/>
      <c r="S156" s="6">
        <v>5887486.549999998</v>
      </c>
      <c r="T156" s="6"/>
      <c r="U156" s="6">
        <f t="shared" si="12"/>
        <v>5887486.549999998</v>
      </c>
      <c r="V156" s="114">
        <f t="shared" si="17"/>
        <v>5468490.169999999</v>
      </c>
      <c r="W156" s="114">
        <f t="shared" si="13"/>
        <v>418996.38</v>
      </c>
      <c r="X156" s="114">
        <f t="shared" si="14"/>
        <v>0</v>
      </c>
      <c r="Y156" s="114">
        <f t="shared" si="15"/>
        <v>5887486.549999999</v>
      </c>
      <c r="Z156" s="114">
        <f t="shared" si="16"/>
        <v>0</v>
      </c>
    </row>
    <row r="157" spans="1:26" ht="15.75">
      <c r="A157" s="108" t="s">
        <v>312</v>
      </c>
      <c r="B157" s="82" t="s">
        <v>1012</v>
      </c>
      <c r="C157" s="6"/>
      <c r="D157" s="6">
        <v>11670.35</v>
      </c>
      <c r="E157" s="6"/>
      <c r="F157" s="6">
        <v>178309.78999999998</v>
      </c>
      <c r="G157" s="6"/>
      <c r="H157" s="6">
        <v>270158.69999999995</v>
      </c>
      <c r="I157" s="6">
        <v>0</v>
      </c>
      <c r="J157" s="6">
        <v>35057.17</v>
      </c>
      <c r="K157" s="6"/>
      <c r="L157" s="6"/>
      <c r="M157" s="6"/>
      <c r="N157" s="6"/>
      <c r="O157" s="6"/>
      <c r="P157" s="6">
        <v>28665.000000000004</v>
      </c>
      <c r="Q157" s="6"/>
      <c r="R157" s="6"/>
      <c r="S157" s="6">
        <v>523861.00999999995</v>
      </c>
      <c r="T157" s="6"/>
      <c r="U157" s="6">
        <f t="shared" si="12"/>
        <v>523861.00999999995</v>
      </c>
      <c r="V157" s="114">
        <f t="shared" si="17"/>
        <v>523861.00999999995</v>
      </c>
      <c r="W157" s="114">
        <f t="shared" si="13"/>
        <v>0</v>
      </c>
      <c r="X157" s="114">
        <f t="shared" si="14"/>
        <v>0</v>
      </c>
      <c r="Y157" s="114">
        <f t="shared" si="15"/>
        <v>523861.00999999995</v>
      </c>
      <c r="Z157" s="114">
        <f t="shared" si="16"/>
        <v>0</v>
      </c>
    </row>
    <row r="158" spans="1:26" ht="15.75">
      <c r="A158" s="108" t="s">
        <v>314</v>
      </c>
      <c r="B158" s="82" t="s">
        <v>1013</v>
      </c>
      <c r="C158" s="6"/>
      <c r="D158" s="6">
        <v>8188.97</v>
      </c>
      <c r="E158" s="6"/>
      <c r="F158" s="6">
        <v>440447.68000000005</v>
      </c>
      <c r="G158" s="6">
        <v>11235.349999999999</v>
      </c>
      <c r="H158" s="6">
        <v>363363.22</v>
      </c>
      <c r="I158" s="6">
        <v>10037.750000000002</v>
      </c>
      <c r="J158" s="6">
        <v>30179.589999999993</v>
      </c>
      <c r="K158" s="6">
        <v>800.31</v>
      </c>
      <c r="L158" s="6"/>
      <c r="M158" s="6"/>
      <c r="N158" s="6"/>
      <c r="O158" s="6"/>
      <c r="P158" s="6">
        <v>44834.299999999996</v>
      </c>
      <c r="Q158" s="6"/>
      <c r="R158" s="6"/>
      <c r="S158" s="6">
        <v>909087.17</v>
      </c>
      <c r="T158" s="6"/>
      <c r="U158" s="6">
        <f t="shared" si="12"/>
        <v>909087.17</v>
      </c>
      <c r="V158" s="114">
        <f t="shared" si="17"/>
        <v>887013.76</v>
      </c>
      <c r="W158" s="114">
        <f t="shared" si="13"/>
        <v>22073.41</v>
      </c>
      <c r="X158" s="114">
        <f t="shared" si="14"/>
        <v>0</v>
      </c>
      <c r="Y158" s="114">
        <f t="shared" si="15"/>
        <v>909087.17</v>
      </c>
      <c r="Z158" s="114">
        <f t="shared" si="16"/>
        <v>0</v>
      </c>
    </row>
    <row r="159" spans="1:26" ht="15.75">
      <c r="A159" s="108" t="s">
        <v>316</v>
      </c>
      <c r="B159" s="82" t="s">
        <v>1014</v>
      </c>
      <c r="C159" s="6"/>
      <c r="D159" s="6">
        <v>64249.11</v>
      </c>
      <c r="E159" s="6">
        <v>3054.3599999999997</v>
      </c>
      <c r="F159" s="6">
        <v>809417.2199999997</v>
      </c>
      <c r="G159" s="6">
        <v>33257.189999999995</v>
      </c>
      <c r="H159" s="6">
        <v>454209.98</v>
      </c>
      <c r="I159" s="6">
        <v>15954.080000000002</v>
      </c>
      <c r="J159" s="6">
        <v>73966.01</v>
      </c>
      <c r="K159" s="6">
        <v>2540.79</v>
      </c>
      <c r="L159" s="6"/>
      <c r="M159" s="6"/>
      <c r="N159" s="6"/>
      <c r="O159" s="6"/>
      <c r="P159" s="6">
        <v>86151.5</v>
      </c>
      <c r="Q159" s="6"/>
      <c r="R159" s="6"/>
      <c r="S159" s="6">
        <v>1542800.2399999998</v>
      </c>
      <c r="T159" s="6"/>
      <c r="U159" s="6">
        <f t="shared" si="12"/>
        <v>1542800.2399999998</v>
      </c>
      <c r="V159" s="114">
        <f t="shared" si="17"/>
        <v>1487993.8199999996</v>
      </c>
      <c r="W159" s="114">
        <f t="shared" si="13"/>
        <v>54806.42</v>
      </c>
      <c r="X159" s="114">
        <f t="shared" si="14"/>
        <v>0</v>
      </c>
      <c r="Y159" s="114">
        <f t="shared" si="15"/>
        <v>1542800.2399999995</v>
      </c>
      <c r="Z159" s="114">
        <f t="shared" si="16"/>
        <v>0</v>
      </c>
    </row>
    <row r="160" spans="1:26" ht="15.75">
      <c r="A160" s="108" t="s">
        <v>318</v>
      </c>
      <c r="B160" s="82" t="s">
        <v>1015</v>
      </c>
      <c r="C160" s="6"/>
      <c r="D160" s="6"/>
      <c r="E160" s="6"/>
      <c r="F160" s="6">
        <v>19599.66</v>
      </c>
      <c r="G160" s="6"/>
      <c r="H160" s="6">
        <v>1489410.44</v>
      </c>
      <c r="I160" s="6">
        <v>66424.77000000002</v>
      </c>
      <c r="J160" s="6">
        <v>44374.01000000001</v>
      </c>
      <c r="K160" s="6">
        <v>1562.3999999999999</v>
      </c>
      <c r="L160" s="6"/>
      <c r="M160" s="6"/>
      <c r="N160" s="6">
        <v>23356.7</v>
      </c>
      <c r="O160" s="6"/>
      <c r="P160" s="6">
        <v>78155</v>
      </c>
      <c r="Q160" s="6"/>
      <c r="R160" s="6"/>
      <c r="S160" s="6">
        <v>1722882.9799999997</v>
      </c>
      <c r="T160" s="6"/>
      <c r="U160" s="6">
        <f t="shared" si="12"/>
        <v>1722882.9799999997</v>
      </c>
      <c r="V160" s="114">
        <f t="shared" si="17"/>
        <v>1654895.8099999998</v>
      </c>
      <c r="W160" s="114">
        <f t="shared" si="13"/>
        <v>67987.17000000001</v>
      </c>
      <c r="X160" s="114">
        <f t="shared" si="14"/>
        <v>0</v>
      </c>
      <c r="Y160" s="114">
        <f t="shared" si="15"/>
        <v>1722882.9799999997</v>
      </c>
      <c r="Z160" s="114">
        <f t="shared" si="16"/>
        <v>0</v>
      </c>
    </row>
    <row r="161" spans="1:26" ht="15.75">
      <c r="A161" s="108" t="s">
        <v>320</v>
      </c>
      <c r="B161" s="82" t="s">
        <v>1016</v>
      </c>
      <c r="C161" s="6"/>
      <c r="D161" s="6">
        <v>37266257.56</v>
      </c>
      <c r="E161" s="6"/>
      <c r="F161" s="6">
        <v>2024755.3599999996</v>
      </c>
      <c r="G161" s="6"/>
      <c r="H161" s="6">
        <v>4882007.300000001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44173020.22</v>
      </c>
      <c r="T161" s="6"/>
      <c r="U161" s="6">
        <f t="shared" si="12"/>
        <v>44173020.22</v>
      </c>
      <c r="V161" s="114">
        <f t="shared" si="17"/>
        <v>44173020.22</v>
      </c>
      <c r="W161" s="114">
        <f t="shared" si="13"/>
        <v>0</v>
      </c>
      <c r="X161" s="114">
        <f t="shared" si="14"/>
        <v>0</v>
      </c>
      <c r="Y161" s="114">
        <f t="shared" si="15"/>
        <v>44173020.22</v>
      </c>
      <c r="Z161" s="114">
        <f t="shared" si="16"/>
        <v>0</v>
      </c>
    </row>
    <row r="162" spans="1:26" ht="15.75">
      <c r="A162" s="108" t="s">
        <v>322</v>
      </c>
      <c r="B162" s="82" t="s">
        <v>1017</v>
      </c>
      <c r="C162" s="6"/>
      <c r="D162" s="6">
        <v>133161.86000000004</v>
      </c>
      <c r="E162" s="6">
        <v>26805.309999999998</v>
      </c>
      <c r="F162" s="6">
        <v>42407.1</v>
      </c>
      <c r="G162" s="6">
        <v>2077.46</v>
      </c>
      <c r="H162" s="6">
        <v>353525.77999999997</v>
      </c>
      <c r="I162" s="6">
        <v>18709.329999999994</v>
      </c>
      <c r="J162" s="6">
        <v>166206.33999999997</v>
      </c>
      <c r="K162" s="6">
        <v>8260.09</v>
      </c>
      <c r="L162" s="6">
        <v>149052.97</v>
      </c>
      <c r="M162" s="6">
        <v>0</v>
      </c>
      <c r="N162" s="6"/>
      <c r="O162" s="6"/>
      <c r="P162" s="6">
        <v>48044.00000000001</v>
      </c>
      <c r="Q162" s="6"/>
      <c r="R162" s="6"/>
      <c r="S162" s="6">
        <v>948250.2399999999</v>
      </c>
      <c r="T162" s="6"/>
      <c r="U162" s="6">
        <f t="shared" si="12"/>
        <v>948250.2399999999</v>
      </c>
      <c r="V162" s="114">
        <f t="shared" si="17"/>
        <v>892398.0499999999</v>
      </c>
      <c r="W162" s="114">
        <f t="shared" si="13"/>
        <v>55852.18999999999</v>
      </c>
      <c r="X162" s="114">
        <f t="shared" si="14"/>
        <v>0</v>
      </c>
      <c r="Y162" s="114">
        <f t="shared" si="15"/>
        <v>948250.2399999999</v>
      </c>
      <c r="Z162" s="114">
        <f t="shared" si="16"/>
        <v>0</v>
      </c>
    </row>
    <row r="163" spans="1:26" ht="15.75">
      <c r="A163" s="108" t="s">
        <v>324</v>
      </c>
      <c r="B163" s="82" t="s">
        <v>1018</v>
      </c>
      <c r="C163" s="6"/>
      <c r="D163" s="6">
        <v>544133.37</v>
      </c>
      <c r="E163" s="6">
        <v>26209.139999999996</v>
      </c>
      <c r="F163" s="6">
        <v>497.34000000000003</v>
      </c>
      <c r="G163" s="6"/>
      <c r="H163" s="6">
        <v>1287089.1899999995</v>
      </c>
      <c r="I163" s="6">
        <v>128079.12000000001</v>
      </c>
      <c r="J163" s="6">
        <v>631414.5400000002</v>
      </c>
      <c r="K163" s="6">
        <v>53399.75</v>
      </c>
      <c r="L163" s="6"/>
      <c r="M163" s="6"/>
      <c r="N163" s="6"/>
      <c r="O163" s="6"/>
      <c r="P163" s="6"/>
      <c r="Q163" s="6"/>
      <c r="R163" s="6"/>
      <c r="S163" s="6">
        <v>2670822.4499999997</v>
      </c>
      <c r="T163" s="6"/>
      <c r="U163" s="6">
        <f t="shared" si="12"/>
        <v>2670822.4499999997</v>
      </c>
      <c r="V163" s="114">
        <f t="shared" si="17"/>
        <v>2463134.4399999995</v>
      </c>
      <c r="W163" s="114">
        <f t="shared" si="13"/>
        <v>207688.01</v>
      </c>
      <c r="X163" s="114">
        <f t="shared" si="14"/>
        <v>0</v>
      </c>
      <c r="Y163" s="114">
        <f t="shared" si="15"/>
        <v>2670822.4499999993</v>
      </c>
      <c r="Z163" s="114">
        <f t="shared" si="16"/>
        <v>0</v>
      </c>
    </row>
    <row r="164" spans="1:26" ht="15.75">
      <c r="A164" s="108" t="s">
        <v>326</v>
      </c>
      <c r="B164" s="82" t="s">
        <v>1019</v>
      </c>
      <c r="C164" s="6"/>
      <c r="D164" s="6">
        <v>82309.51</v>
      </c>
      <c r="E164" s="6">
        <v>6086.250000000001</v>
      </c>
      <c r="F164" s="6">
        <v>90828.99999999999</v>
      </c>
      <c r="G164" s="6">
        <v>7158.34</v>
      </c>
      <c r="H164" s="6">
        <v>1374248.2500000002</v>
      </c>
      <c r="I164" s="6">
        <v>106878.31</v>
      </c>
      <c r="J164" s="6">
        <v>134081.02000000002</v>
      </c>
      <c r="K164" s="6">
        <v>12813.42</v>
      </c>
      <c r="L164" s="6">
        <v>287948.72</v>
      </c>
      <c r="M164" s="6">
        <v>11767.77</v>
      </c>
      <c r="N164" s="6"/>
      <c r="O164" s="6"/>
      <c r="P164" s="6">
        <v>55496.490000000005</v>
      </c>
      <c r="Q164" s="6"/>
      <c r="R164" s="6"/>
      <c r="S164" s="6">
        <v>2169617.0800000005</v>
      </c>
      <c r="T164" s="6"/>
      <c r="U164" s="6">
        <f t="shared" si="12"/>
        <v>2169617.0800000005</v>
      </c>
      <c r="V164" s="114">
        <f t="shared" si="17"/>
        <v>2024912.9900000002</v>
      </c>
      <c r="W164" s="114">
        <f t="shared" si="13"/>
        <v>144704.09</v>
      </c>
      <c r="X164" s="114">
        <f t="shared" si="14"/>
        <v>0</v>
      </c>
      <c r="Y164" s="114">
        <f t="shared" si="15"/>
        <v>2169617.08</v>
      </c>
      <c r="Z164" s="114">
        <f t="shared" si="16"/>
        <v>0</v>
      </c>
    </row>
    <row r="165" spans="1:26" ht="15.75">
      <c r="A165" s="108" t="s">
        <v>328</v>
      </c>
      <c r="B165" s="82" t="s">
        <v>1020</v>
      </c>
      <c r="C165" s="6"/>
      <c r="D165" s="6">
        <v>1247.24</v>
      </c>
      <c r="E165" s="6"/>
      <c r="F165" s="6">
        <v>357810.32000000007</v>
      </c>
      <c r="G165" s="6">
        <v>35963.799999999996</v>
      </c>
      <c r="H165" s="6">
        <v>945167</v>
      </c>
      <c r="I165" s="6">
        <v>51626.29</v>
      </c>
      <c r="J165" s="6">
        <v>214110.30999999997</v>
      </c>
      <c r="K165" s="6">
        <v>9879.22</v>
      </c>
      <c r="L165" s="6">
        <v>262074.30000000005</v>
      </c>
      <c r="M165" s="6">
        <v>33400.149999999994</v>
      </c>
      <c r="N165" s="6"/>
      <c r="O165" s="6"/>
      <c r="P165" s="6">
        <v>75482.29</v>
      </c>
      <c r="Q165" s="6"/>
      <c r="R165" s="6"/>
      <c r="S165" s="6">
        <v>1986760.9200000002</v>
      </c>
      <c r="T165" s="6"/>
      <c r="U165" s="6">
        <f t="shared" si="12"/>
        <v>1986760.9200000002</v>
      </c>
      <c r="V165" s="114">
        <f t="shared" si="17"/>
        <v>1855891.4600000002</v>
      </c>
      <c r="W165" s="114">
        <f t="shared" si="13"/>
        <v>130869.45999999999</v>
      </c>
      <c r="X165" s="114">
        <f t="shared" si="14"/>
        <v>0</v>
      </c>
      <c r="Y165" s="114">
        <f t="shared" si="15"/>
        <v>1986760.9200000002</v>
      </c>
      <c r="Z165" s="114">
        <f t="shared" si="16"/>
        <v>0</v>
      </c>
    </row>
    <row r="166" spans="1:26" ht="15.75">
      <c r="A166" s="108" t="s">
        <v>330</v>
      </c>
      <c r="B166" s="82" t="s">
        <v>1021</v>
      </c>
      <c r="C166" s="6"/>
      <c r="D166" s="6"/>
      <c r="E166" s="6"/>
      <c r="F166" s="6"/>
      <c r="G166" s="6"/>
      <c r="H166" s="6">
        <v>2025279.6299999994</v>
      </c>
      <c r="I166" s="6">
        <v>157282.77000000002</v>
      </c>
      <c r="J166" s="6"/>
      <c r="K166" s="6"/>
      <c r="L166" s="6"/>
      <c r="M166" s="6"/>
      <c r="N166" s="6">
        <v>6083</v>
      </c>
      <c r="O166" s="6"/>
      <c r="P166" s="6">
        <v>66914.99999999999</v>
      </c>
      <c r="Q166" s="6"/>
      <c r="R166" s="6"/>
      <c r="S166" s="6">
        <v>2255560.3999999994</v>
      </c>
      <c r="T166" s="6"/>
      <c r="U166" s="6">
        <f t="shared" si="12"/>
        <v>2255560.3999999994</v>
      </c>
      <c r="V166" s="114">
        <f t="shared" si="17"/>
        <v>2098277.6299999994</v>
      </c>
      <c r="W166" s="114">
        <f t="shared" si="13"/>
        <v>157282.77000000002</v>
      </c>
      <c r="X166" s="114">
        <f t="shared" si="14"/>
        <v>0</v>
      </c>
      <c r="Y166" s="114">
        <f t="shared" si="15"/>
        <v>2255560.3999999994</v>
      </c>
      <c r="Z166" s="114">
        <f t="shared" si="16"/>
        <v>0</v>
      </c>
    </row>
    <row r="167" spans="1:26" ht="15.75">
      <c r="A167" s="108" t="s">
        <v>332</v>
      </c>
      <c r="B167" s="82" t="s">
        <v>1022</v>
      </c>
      <c r="C167" s="6"/>
      <c r="D167" s="6"/>
      <c r="E167" s="6"/>
      <c r="F167" s="6"/>
      <c r="G167" s="6"/>
      <c r="H167" s="6">
        <v>340930.54999999993</v>
      </c>
      <c r="I167" s="6">
        <v>8483.969999999998</v>
      </c>
      <c r="J167" s="6"/>
      <c r="K167" s="6"/>
      <c r="L167" s="6"/>
      <c r="M167" s="6"/>
      <c r="N167" s="6">
        <v>7235</v>
      </c>
      <c r="O167" s="6"/>
      <c r="P167" s="6">
        <v>10424</v>
      </c>
      <c r="Q167" s="6"/>
      <c r="R167" s="6"/>
      <c r="S167" s="6">
        <v>367073.5199999999</v>
      </c>
      <c r="T167" s="6"/>
      <c r="U167" s="6">
        <f t="shared" si="12"/>
        <v>367073.5199999999</v>
      </c>
      <c r="V167" s="114">
        <f t="shared" si="17"/>
        <v>358589.54999999993</v>
      </c>
      <c r="W167" s="114">
        <f t="shared" si="13"/>
        <v>8483.969999999998</v>
      </c>
      <c r="X167" s="114">
        <f t="shared" si="14"/>
        <v>0</v>
      </c>
      <c r="Y167" s="114">
        <f t="shared" si="15"/>
        <v>367073.5199999999</v>
      </c>
      <c r="Z167" s="114">
        <f t="shared" si="16"/>
        <v>0</v>
      </c>
    </row>
    <row r="168" spans="1:26" ht="15.75">
      <c r="A168" s="108" t="s">
        <v>334</v>
      </c>
      <c r="B168" s="82" t="s">
        <v>1023</v>
      </c>
      <c r="C168" s="6"/>
      <c r="D168" s="6">
        <v>137511.92</v>
      </c>
      <c r="E168" s="6">
        <v>1634.74</v>
      </c>
      <c r="F168" s="6">
        <v>195447.96</v>
      </c>
      <c r="G168" s="6">
        <v>3327.2400000000002</v>
      </c>
      <c r="H168" s="6">
        <v>646989.16</v>
      </c>
      <c r="I168" s="6">
        <v>14736.789999999999</v>
      </c>
      <c r="J168" s="6">
        <v>53054.200000000004</v>
      </c>
      <c r="K168" s="6">
        <v>2035.6</v>
      </c>
      <c r="L168" s="6">
        <v>66401.81999999999</v>
      </c>
      <c r="M168" s="6"/>
      <c r="N168" s="6"/>
      <c r="O168" s="6"/>
      <c r="P168" s="6">
        <v>22303.520000000004</v>
      </c>
      <c r="Q168" s="6"/>
      <c r="R168" s="6"/>
      <c r="S168" s="6">
        <v>1143442.9500000002</v>
      </c>
      <c r="T168" s="6"/>
      <c r="U168" s="6">
        <f t="shared" si="12"/>
        <v>1143442.9500000002</v>
      </c>
      <c r="V168" s="114">
        <f t="shared" si="17"/>
        <v>1121708.58</v>
      </c>
      <c r="W168" s="114">
        <f t="shared" si="13"/>
        <v>21734.37</v>
      </c>
      <c r="X168" s="114">
        <f t="shared" si="14"/>
        <v>0</v>
      </c>
      <c r="Y168" s="114">
        <f t="shared" si="15"/>
        <v>1143442.9500000002</v>
      </c>
      <c r="Z168" s="114">
        <f t="shared" si="16"/>
        <v>0</v>
      </c>
    </row>
    <row r="169" spans="1:26" ht="15.75">
      <c r="A169" s="108" t="s">
        <v>336</v>
      </c>
      <c r="B169" s="82" t="s">
        <v>1024</v>
      </c>
      <c r="C169" s="6"/>
      <c r="D169" s="6">
        <v>1007515.3899999995</v>
      </c>
      <c r="E169" s="6">
        <v>97221.03999999998</v>
      </c>
      <c r="F169" s="6">
        <v>580975.89</v>
      </c>
      <c r="G169" s="6">
        <v>56108.95000000001</v>
      </c>
      <c r="H169" s="6">
        <v>2440635.5300000003</v>
      </c>
      <c r="I169" s="6">
        <v>214855.97999999998</v>
      </c>
      <c r="J169" s="6">
        <v>269277.44</v>
      </c>
      <c r="K169" s="6">
        <v>23871.860000000008</v>
      </c>
      <c r="L169" s="6">
        <v>7708.22</v>
      </c>
      <c r="M169" s="6"/>
      <c r="N169" s="6">
        <v>32896</v>
      </c>
      <c r="O169" s="6"/>
      <c r="P169" s="6"/>
      <c r="Q169" s="6"/>
      <c r="R169" s="6"/>
      <c r="S169" s="6">
        <v>4731066.3</v>
      </c>
      <c r="T169" s="6"/>
      <c r="U169" s="6">
        <f t="shared" si="12"/>
        <v>4731066.3</v>
      </c>
      <c r="V169" s="114">
        <f t="shared" si="17"/>
        <v>4339008.47</v>
      </c>
      <c r="W169" s="114">
        <f t="shared" si="13"/>
        <v>392057.82999999996</v>
      </c>
      <c r="X169" s="114">
        <f t="shared" si="14"/>
        <v>0</v>
      </c>
      <c r="Y169" s="114">
        <f t="shared" si="15"/>
        <v>4731066.3</v>
      </c>
      <c r="Z169" s="114">
        <f t="shared" si="16"/>
        <v>0</v>
      </c>
    </row>
    <row r="170" spans="1:26" ht="15.75">
      <c r="A170" s="108" t="s">
        <v>338</v>
      </c>
      <c r="B170" s="82" t="s">
        <v>1025</v>
      </c>
      <c r="C170" s="6"/>
      <c r="D170" s="6">
        <v>9715.65</v>
      </c>
      <c r="E170" s="6"/>
      <c r="F170" s="6">
        <v>44838.09</v>
      </c>
      <c r="G170" s="6">
        <v>7154.76</v>
      </c>
      <c r="H170" s="6">
        <v>2889106.36</v>
      </c>
      <c r="I170" s="6">
        <v>208391.11000000004</v>
      </c>
      <c r="J170" s="6">
        <v>150433.78999999998</v>
      </c>
      <c r="K170" s="6">
        <v>11184.89</v>
      </c>
      <c r="L170" s="6"/>
      <c r="M170" s="6"/>
      <c r="N170" s="6"/>
      <c r="O170" s="6"/>
      <c r="P170" s="6">
        <v>71566.00000000001</v>
      </c>
      <c r="Q170" s="6"/>
      <c r="R170" s="6"/>
      <c r="S170" s="6">
        <v>3392390.65</v>
      </c>
      <c r="T170" s="6"/>
      <c r="U170" s="6">
        <f t="shared" si="12"/>
        <v>3392390.65</v>
      </c>
      <c r="V170" s="114">
        <f t="shared" si="17"/>
        <v>3165659.89</v>
      </c>
      <c r="W170" s="114">
        <f t="shared" si="13"/>
        <v>226730.76000000007</v>
      </c>
      <c r="X170" s="114">
        <f t="shared" si="14"/>
        <v>0</v>
      </c>
      <c r="Y170" s="114">
        <f t="shared" si="15"/>
        <v>3392390.6500000004</v>
      </c>
      <c r="Z170" s="114">
        <f t="shared" si="16"/>
        <v>0</v>
      </c>
    </row>
    <row r="171" spans="1:26" ht="15.75">
      <c r="A171" s="108" t="s">
        <v>340</v>
      </c>
      <c r="B171" s="82" t="s">
        <v>1026</v>
      </c>
      <c r="C171" s="6">
        <v>25829</v>
      </c>
      <c r="D171" s="6">
        <v>907.14</v>
      </c>
      <c r="E171" s="6"/>
      <c r="F171" s="6">
        <v>157359.37000000002</v>
      </c>
      <c r="G171" s="6">
        <v>6618.529999999999</v>
      </c>
      <c r="H171" s="6">
        <v>637333.3099999999</v>
      </c>
      <c r="I171" s="6">
        <v>35390.26000000001</v>
      </c>
      <c r="J171" s="6">
        <v>124353.41999999998</v>
      </c>
      <c r="K171" s="6">
        <v>4559.99</v>
      </c>
      <c r="L171" s="6">
        <v>746672.2599999999</v>
      </c>
      <c r="M171" s="6">
        <v>30960.24</v>
      </c>
      <c r="N171" s="6"/>
      <c r="O171" s="6"/>
      <c r="P171" s="6">
        <v>51377</v>
      </c>
      <c r="Q171" s="6"/>
      <c r="R171" s="6"/>
      <c r="S171" s="6">
        <v>1821360.5199999998</v>
      </c>
      <c r="T171" s="6"/>
      <c r="U171" s="6">
        <f t="shared" si="12"/>
        <v>1821360.5199999998</v>
      </c>
      <c r="V171" s="114">
        <f t="shared" si="17"/>
        <v>1743831.5</v>
      </c>
      <c r="W171" s="114">
        <f t="shared" si="13"/>
        <v>77529.02</v>
      </c>
      <c r="X171" s="114">
        <f t="shared" si="14"/>
        <v>0</v>
      </c>
      <c r="Y171" s="114">
        <f t="shared" si="15"/>
        <v>1821360.52</v>
      </c>
      <c r="Z171" s="114">
        <f t="shared" si="16"/>
        <v>0</v>
      </c>
    </row>
    <row r="172" spans="1:26" ht="15.75">
      <c r="A172" s="108" t="s">
        <v>342</v>
      </c>
      <c r="B172" s="82" t="s">
        <v>1027</v>
      </c>
      <c r="C172" s="6"/>
      <c r="D172" s="6">
        <v>9989.13</v>
      </c>
      <c r="E172" s="6"/>
      <c r="F172" s="6">
        <v>180677.34</v>
      </c>
      <c r="G172" s="6">
        <v>12604.36</v>
      </c>
      <c r="H172" s="6">
        <v>2395512.4499999997</v>
      </c>
      <c r="I172" s="6">
        <v>182570.34000000003</v>
      </c>
      <c r="J172" s="6">
        <v>238975.25000000003</v>
      </c>
      <c r="K172" s="6">
        <v>22816.19</v>
      </c>
      <c r="L172" s="6">
        <v>827.9</v>
      </c>
      <c r="M172" s="6"/>
      <c r="N172" s="6">
        <v>15902</v>
      </c>
      <c r="O172" s="6"/>
      <c r="P172" s="6">
        <v>115441</v>
      </c>
      <c r="Q172" s="6"/>
      <c r="R172" s="6"/>
      <c r="S172" s="6">
        <v>3175315.9599999995</v>
      </c>
      <c r="T172" s="6"/>
      <c r="U172" s="6">
        <f t="shared" si="12"/>
        <v>3175315.9599999995</v>
      </c>
      <c r="V172" s="114">
        <f t="shared" si="17"/>
        <v>2957325.07</v>
      </c>
      <c r="W172" s="114">
        <f t="shared" si="13"/>
        <v>217990.89</v>
      </c>
      <c r="X172" s="114">
        <f t="shared" si="14"/>
        <v>0</v>
      </c>
      <c r="Y172" s="114">
        <f t="shared" si="15"/>
        <v>3175315.96</v>
      </c>
      <c r="Z172" s="114">
        <f t="shared" si="16"/>
        <v>0</v>
      </c>
    </row>
    <row r="173" spans="1:26" ht="15.75">
      <c r="A173" s="108" t="s">
        <v>344</v>
      </c>
      <c r="B173" s="82" t="s">
        <v>1028</v>
      </c>
      <c r="C173" s="6"/>
      <c r="D173" s="6">
        <v>186123.46999999994</v>
      </c>
      <c r="E173" s="6">
        <v>6685.51</v>
      </c>
      <c r="F173" s="6"/>
      <c r="G173" s="6"/>
      <c r="H173" s="6">
        <v>1352380.68</v>
      </c>
      <c r="I173" s="6">
        <v>55278.65</v>
      </c>
      <c r="J173" s="6"/>
      <c r="K173" s="6"/>
      <c r="L173" s="6"/>
      <c r="M173" s="6"/>
      <c r="N173" s="6"/>
      <c r="O173" s="6"/>
      <c r="P173" s="6">
        <v>45619.58</v>
      </c>
      <c r="Q173" s="6"/>
      <c r="R173" s="6"/>
      <c r="S173" s="6">
        <v>1646087.89</v>
      </c>
      <c r="T173" s="6"/>
      <c r="U173" s="6">
        <f t="shared" si="12"/>
        <v>1646087.89</v>
      </c>
      <c r="V173" s="114">
        <f t="shared" si="17"/>
        <v>1584123.73</v>
      </c>
      <c r="W173" s="114">
        <f t="shared" si="13"/>
        <v>61964.16</v>
      </c>
      <c r="X173" s="114">
        <f t="shared" si="14"/>
        <v>0</v>
      </c>
      <c r="Y173" s="114">
        <f t="shared" si="15"/>
        <v>1646087.89</v>
      </c>
      <c r="Z173" s="114">
        <f t="shared" si="16"/>
        <v>0</v>
      </c>
    </row>
    <row r="174" spans="1:26" ht="15.75">
      <c r="A174" s="108" t="s">
        <v>346</v>
      </c>
      <c r="B174" s="82" t="s">
        <v>1029</v>
      </c>
      <c r="C174" s="6">
        <v>175053.22</v>
      </c>
      <c r="D174" s="6">
        <v>350823.05</v>
      </c>
      <c r="E174" s="6">
        <v>55205.560000000005</v>
      </c>
      <c r="F174" s="6">
        <v>960213.8200000002</v>
      </c>
      <c r="G174" s="6">
        <v>140610.41000000006</v>
      </c>
      <c r="H174" s="6">
        <v>5355838.330000002</v>
      </c>
      <c r="I174" s="6">
        <v>707491.9699999999</v>
      </c>
      <c r="J174" s="6">
        <v>331570.68</v>
      </c>
      <c r="K174" s="6">
        <v>38926.17</v>
      </c>
      <c r="L174" s="6">
        <v>64885.62</v>
      </c>
      <c r="M174" s="6">
        <v>12162.930000000002</v>
      </c>
      <c r="N174" s="6"/>
      <c r="O174" s="6"/>
      <c r="P174" s="6">
        <v>155776.08999999997</v>
      </c>
      <c r="Q174" s="6"/>
      <c r="R174" s="6">
        <v>148091.39</v>
      </c>
      <c r="S174" s="6">
        <v>8496649.240000002</v>
      </c>
      <c r="T174" s="6"/>
      <c r="U174" s="6">
        <f t="shared" si="12"/>
        <v>8496649.240000002</v>
      </c>
      <c r="V174" s="114">
        <f t="shared" si="17"/>
        <v>7394160.810000001</v>
      </c>
      <c r="W174" s="114">
        <f t="shared" si="13"/>
        <v>954397.04</v>
      </c>
      <c r="X174" s="114">
        <f t="shared" si="14"/>
        <v>148091.39</v>
      </c>
      <c r="Y174" s="114">
        <f t="shared" si="15"/>
        <v>8496649.240000002</v>
      </c>
      <c r="Z174" s="114">
        <f t="shared" si="16"/>
        <v>0</v>
      </c>
    </row>
    <row r="175" spans="1:26" ht="15.75">
      <c r="A175" s="108" t="s">
        <v>348</v>
      </c>
      <c r="B175" s="82" t="s">
        <v>1030</v>
      </c>
      <c r="C175" s="6"/>
      <c r="D175" s="6"/>
      <c r="E175" s="6"/>
      <c r="F175" s="6">
        <v>904862.95</v>
      </c>
      <c r="G175" s="6">
        <v>24523.639999999996</v>
      </c>
      <c r="H175" s="6">
        <v>449105.47000000015</v>
      </c>
      <c r="I175" s="6">
        <v>10418.61</v>
      </c>
      <c r="J175" s="6"/>
      <c r="K175" s="6"/>
      <c r="L175" s="6"/>
      <c r="M175" s="6"/>
      <c r="N175" s="6"/>
      <c r="O175" s="6"/>
      <c r="P175" s="6">
        <v>27943.999999999996</v>
      </c>
      <c r="Q175" s="6"/>
      <c r="R175" s="6"/>
      <c r="S175" s="6">
        <v>1416854.6700000002</v>
      </c>
      <c r="T175" s="6"/>
      <c r="U175" s="6">
        <f t="shared" si="12"/>
        <v>1416854.6700000002</v>
      </c>
      <c r="V175" s="114">
        <f t="shared" si="17"/>
        <v>1381912.4200000002</v>
      </c>
      <c r="W175" s="114">
        <f t="shared" si="13"/>
        <v>34942.25</v>
      </c>
      <c r="X175" s="114">
        <f t="shared" si="14"/>
        <v>0</v>
      </c>
      <c r="Y175" s="114">
        <f t="shared" si="15"/>
        <v>1416854.6700000002</v>
      </c>
      <c r="Z175" s="114">
        <f t="shared" si="16"/>
        <v>0</v>
      </c>
    </row>
    <row r="176" spans="1:26" ht="15.75">
      <c r="A176" s="108" t="s">
        <v>350</v>
      </c>
      <c r="B176" s="82" t="s">
        <v>1031</v>
      </c>
      <c r="C176" s="6"/>
      <c r="D176" s="6">
        <v>0</v>
      </c>
      <c r="E176" s="6">
        <v>0</v>
      </c>
      <c r="F176" s="6">
        <v>1226597.33</v>
      </c>
      <c r="G176" s="6">
        <v>102672.08000000003</v>
      </c>
      <c r="H176" s="6">
        <v>1800152.01</v>
      </c>
      <c r="I176" s="6">
        <v>111247.65000000001</v>
      </c>
      <c r="J176" s="6">
        <v>774451.6000000002</v>
      </c>
      <c r="K176" s="6">
        <v>49952.88000000001</v>
      </c>
      <c r="L176" s="6">
        <v>388256.93000000005</v>
      </c>
      <c r="M176" s="6">
        <v>28127.61</v>
      </c>
      <c r="N176" s="6">
        <v>39357.969999999994</v>
      </c>
      <c r="O176" s="6"/>
      <c r="P176" s="6">
        <v>144306.69</v>
      </c>
      <c r="Q176" s="6">
        <v>179997.17</v>
      </c>
      <c r="R176" s="6"/>
      <c r="S176" s="6">
        <v>4845119.92</v>
      </c>
      <c r="T176" s="6"/>
      <c r="U176" s="6">
        <f t="shared" si="12"/>
        <v>4845119.92</v>
      </c>
      <c r="V176" s="114">
        <f t="shared" si="17"/>
        <v>4553119.7</v>
      </c>
      <c r="W176" s="114">
        <f t="shared" si="13"/>
        <v>292000.22000000003</v>
      </c>
      <c r="X176" s="114">
        <f t="shared" si="14"/>
        <v>0</v>
      </c>
      <c r="Y176" s="114">
        <f t="shared" si="15"/>
        <v>4845119.92</v>
      </c>
      <c r="Z176" s="114">
        <f t="shared" si="16"/>
        <v>0</v>
      </c>
    </row>
    <row r="177" spans="1:26" ht="15.75">
      <c r="A177" s="108" t="s">
        <v>352</v>
      </c>
      <c r="B177" s="82" t="s">
        <v>1032</v>
      </c>
      <c r="C177" s="6"/>
      <c r="D177" s="6">
        <v>119944.62000000001</v>
      </c>
      <c r="E177" s="6">
        <v>19824.539999999997</v>
      </c>
      <c r="F177" s="6">
        <v>790898.53</v>
      </c>
      <c r="G177" s="6">
        <v>100868.84999999999</v>
      </c>
      <c r="H177" s="6">
        <v>314229.96</v>
      </c>
      <c r="I177" s="6">
        <v>19269.39</v>
      </c>
      <c r="J177" s="6"/>
      <c r="K177" s="6"/>
      <c r="L177" s="6"/>
      <c r="M177" s="6">
        <v>0</v>
      </c>
      <c r="N177" s="6"/>
      <c r="O177" s="6">
        <v>52354</v>
      </c>
      <c r="P177" s="6">
        <v>56539.649999999994</v>
      </c>
      <c r="Q177" s="6"/>
      <c r="R177" s="6"/>
      <c r="S177" s="6">
        <v>1473929.5399999998</v>
      </c>
      <c r="T177" s="6"/>
      <c r="U177" s="6">
        <f t="shared" si="12"/>
        <v>1473929.5399999998</v>
      </c>
      <c r="V177" s="114">
        <f t="shared" si="17"/>
        <v>1333966.76</v>
      </c>
      <c r="W177" s="114">
        <f t="shared" si="13"/>
        <v>139962.77999999997</v>
      </c>
      <c r="X177" s="114">
        <f t="shared" si="14"/>
        <v>0</v>
      </c>
      <c r="Y177" s="114">
        <f t="shared" si="15"/>
        <v>1473929.54</v>
      </c>
      <c r="Z177" s="114">
        <f t="shared" si="16"/>
        <v>0</v>
      </c>
    </row>
    <row r="178" spans="1:26" ht="15.75">
      <c r="A178" s="108" t="s">
        <v>354</v>
      </c>
      <c r="B178" s="82" t="s">
        <v>1033</v>
      </c>
      <c r="C178" s="6"/>
      <c r="D178" s="6"/>
      <c r="E178" s="6"/>
      <c r="F178" s="6">
        <v>2375.91</v>
      </c>
      <c r="G178" s="6"/>
      <c r="H178" s="6">
        <v>2113182.3899999997</v>
      </c>
      <c r="I178" s="6">
        <v>60234.520000000004</v>
      </c>
      <c r="J178" s="6">
        <v>307.33</v>
      </c>
      <c r="K178" s="6"/>
      <c r="L178" s="6"/>
      <c r="M178" s="6"/>
      <c r="N178" s="6"/>
      <c r="O178" s="6"/>
      <c r="P178" s="6">
        <v>54192.49</v>
      </c>
      <c r="Q178" s="6"/>
      <c r="R178" s="6"/>
      <c r="S178" s="6">
        <v>2230292.64</v>
      </c>
      <c r="T178" s="6"/>
      <c r="U178" s="6">
        <f t="shared" si="12"/>
        <v>2230292.64</v>
      </c>
      <c r="V178" s="114">
        <f t="shared" si="17"/>
        <v>2170058.12</v>
      </c>
      <c r="W178" s="114">
        <f t="shared" si="13"/>
        <v>60234.520000000004</v>
      </c>
      <c r="X178" s="114">
        <f t="shared" si="14"/>
        <v>0</v>
      </c>
      <c r="Y178" s="114">
        <f t="shared" si="15"/>
        <v>2230292.64</v>
      </c>
      <c r="Z178" s="114">
        <f t="shared" si="16"/>
        <v>0</v>
      </c>
    </row>
    <row r="179" spans="1:26" ht="15.75">
      <c r="A179" s="108" t="s">
        <v>356</v>
      </c>
      <c r="B179" s="82" t="s">
        <v>1034</v>
      </c>
      <c r="C179" s="6"/>
      <c r="D179" s="6"/>
      <c r="E179" s="6"/>
      <c r="F179" s="6">
        <v>56606.99</v>
      </c>
      <c r="G179" s="6">
        <v>2290.21</v>
      </c>
      <c r="H179" s="6">
        <v>890773.92</v>
      </c>
      <c r="I179" s="6">
        <v>30971.890000000003</v>
      </c>
      <c r="J179" s="6"/>
      <c r="K179" s="6"/>
      <c r="L179" s="6">
        <v>56.37</v>
      </c>
      <c r="M179" s="6">
        <v>2.8400000000000003</v>
      </c>
      <c r="N179" s="6"/>
      <c r="O179" s="6"/>
      <c r="P179" s="6">
        <v>23460.75</v>
      </c>
      <c r="Q179" s="6"/>
      <c r="R179" s="6"/>
      <c r="S179" s="6">
        <v>1004162.97</v>
      </c>
      <c r="T179" s="6"/>
      <c r="U179" s="6">
        <f t="shared" si="12"/>
        <v>1004162.97</v>
      </c>
      <c r="V179" s="114">
        <f t="shared" si="17"/>
        <v>970898.03</v>
      </c>
      <c r="W179" s="114">
        <f t="shared" si="13"/>
        <v>33264.94</v>
      </c>
      <c r="X179" s="114">
        <f t="shared" si="14"/>
        <v>0</v>
      </c>
      <c r="Y179" s="114">
        <f t="shared" si="15"/>
        <v>1004162.97</v>
      </c>
      <c r="Z179" s="114">
        <f t="shared" si="16"/>
        <v>0</v>
      </c>
    </row>
    <row r="180" spans="1:26" ht="15.75">
      <c r="A180" s="108" t="s">
        <v>358</v>
      </c>
      <c r="B180" s="82" t="s">
        <v>1035</v>
      </c>
      <c r="C180" s="6"/>
      <c r="D180" s="6">
        <v>187561.51</v>
      </c>
      <c r="E180" s="6"/>
      <c r="F180" s="6">
        <v>509928.64999999997</v>
      </c>
      <c r="G180" s="6">
        <v>15910.869999999999</v>
      </c>
      <c r="H180" s="6">
        <v>2840576.2299999995</v>
      </c>
      <c r="I180" s="6">
        <v>81380.81</v>
      </c>
      <c r="J180" s="6">
        <v>1011970.6199999998</v>
      </c>
      <c r="K180" s="6">
        <v>22742.889999999996</v>
      </c>
      <c r="L180" s="6">
        <v>218257.62999999998</v>
      </c>
      <c r="M180" s="6">
        <v>170.85999999999999</v>
      </c>
      <c r="N180" s="6">
        <v>24135.090000000004</v>
      </c>
      <c r="O180" s="6"/>
      <c r="P180" s="6">
        <v>257303.11</v>
      </c>
      <c r="Q180" s="6">
        <v>15270.300000000001</v>
      </c>
      <c r="R180" s="6"/>
      <c r="S180" s="6">
        <v>5185208.569999999</v>
      </c>
      <c r="T180" s="6"/>
      <c r="U180" s="6">
        <f t="shared" si="12"/>
        <v>5185208.569999999</v>
      </c>
      <c r="V180" s="114">
        <f t="shared" si="17"/>
        <v>5065003.14</v>
      </c>
      <c r="W180" s="114">
        <f t="shared" si="13"/>
        <v>120205.43</v>
      </c>
      <c r="X180" s="114">
        <f t="shared" si="14"/>
        <v>0</v>
      </c>
      <c r="Y180" s="114">
        <f t="shared" si="15"/>
        <v>5185208.569999999</v>
      </c>
      <c r="Z180" s="114">
        <f t="shared" si="16"/>
        <v>0</v>
      </c>
    </row>
    <row r="181" spans="1:26" ht="15.75">
      <c r="A181" s="108" t="s">
        <v>360</v>
      </c>
      <c r="B181" s="82" t="s">
        <v>1036</v>
      </c>
      <c r="C181" s="6"/>
      <c r="D181" s="6">
        <v>551280.0599999999</v>
      </c>
      <c r="E181" s="6">
        <v>8496.62</v>
      </c>
      <c r="F181" s="6">
        <v>320381.1</v>
      </c>
      <c r="G181" s="6">
        <v>4436.169999999999</v>
      </c>
      <c r="H181" s="6">
        <v>318443.43</v>
      </c>
      <c r="I181" s="6">
        <v>4588.389999999999</v>
      </c>
      <c r="J181" s="6">
        <v>3011.17</v>
      </c>
      <c r="K181" s="6"/>
      <c r="L181" s="6"/>
      <c r="M181" s="6"/>
      <c r="N181" s="6">
        <v>4436</v>
      </c>
      <c r="O181" s="6"/>
      <c r="P181" s="6">
        <v>39471.92</v>
      </c>
      <c r="Q181" s="6"/>
      <c r="R181" s="6"/>
      <c r="S181" s="6">
        <v>1254544.8599999996</v>
      </c>
      <c r="T181" s="6"/>
      <c r="U181" s="6">
        <f t="shared" si="12"/>
        <v>1254544.8599999996</v>
      </c>
      <c r="V181" s="114">
        <f t="shared" si="17"/>
        <v>1237023.6799999997</v>
      </c>
      <c r="W181" s="114">
        <f t="shared" si="13"/>
        <v>17521.18</v>
      </c>
      <c r="X181" s="114">
        <f t="shared" si="14"/>
        <v>0</v>
      </c>
      <c r="Y181" s="114">
        <f t="shared" si="15"/>
        <v>1254544.8599999996</v>
      </c>
      <c r="Z181" s="114">
        <f t="shared" si="16"/>
        <v>0</v>
      </c>
    </row>
    <row r="182" spans="1:26" ht="15.75">
      <c r="A182" s="110" t="s">
        <v>362</v>
      </c>
      <c r="B182" s="110"/>
      <c r="C182" s="7">
        <f aca="true" t="shared" si="18" ref="C182:S182">SUM(C2:C181)</f>
        <v>991605.2000000003</v>
      </c>
      <c r="D182" s="7">
        <f t="shared" si="18"/>
        <v>146578152.0599999</v>
      </c>
      <c r="E182" s="7">
        <f t="shared" si="18"/>
        <v>10610533.369999994</v>
      </c>
      <c r="F182" s="7">
        <f t="shared" si="18"/>
        <v>128825323.85</v>
      </c>
      <c r="G182" s="7">
        <f t="shared" si="18"/>
        <v>8382828.789999996</v>
      </c>
      <c r="H182" s="7">
        <f t="shared" si="18"/>
        <v>845276577.4800005</v>
      </c>
      <c r="I182" s="7">
        <f t="shared" si="18"/>
        <v>70751084.49000007</v>
      </c>
      <c r="J182" s="7">
        <f t="shared" si="18"/>
        <v>73174230.21000001</v>
      </c>
      <c r="K182" s="7">
        <f t="shared" si="18"/>
        <v>4937858.2299999995</v>
      </c>
      <c r="L182" s="7">
        <f t="shared" si="18"/>
        <v>34792793.97</v>
      </c>
      <c r="M182" s="7">
        <f t="shared" si="18"/>
        <v>1236401.3900000004</v>
      </c>
      <c r="N182" s="7">
        <f t="shared" si="18"/>
        <v>723044.5</v>
      </c>
      <c r="O182" s="7">
        <f t="shared" si="18"/>
        <v>2383576.0600000005</v>
      </c>
      <c r="P182" s="7">
        <f t="shared" si="18"/>
        <v>31911368.679999992</v>
      </c>
      <c r="Q182" s="7">
        <f t="shared" si="18"/>
        <v>441241.24999999994</v>
      </c>
      <c r="R182" s="7">
        <f t="shared" si="18"/>
        <v>638499.46</v>
      </c>
      <c r="S182" s="7">
        <f t="shared" si="18"/>
        <v>1361655118.9900007</v>
      </c>
      <c r="T182" s="7">
        <f aca="true" t="shared" si="19" ref="T182:Z182">SUM(T2:T181)</f>
        <v>0</v>
      </c>
      <c r="U182" s="7">
        <f t="shared" si="19"/>
        <v>1361655118.9900007</v>
      </c>
      <c r="V182" s="7">
        <f t="shared" si="19"/>
        <v>1265097913.2600007</v>
      </c>
      <c r="W182" s="7">
        <f t="shared" si="19"/>
        <v>95918706.27000001</v>
      </c>
      <c r="X182" s="7">
        <f t="shared" si="19"/>
        <v>638499.46</v>
      </c>
      <c r="Y182" s="7">
        <f t="shared" si="19"/>
        <v>1361655118.9900007</v>
      </c>
      <c r="Z182" s="7">
        <f t="shared" si="19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33"/>
    </sheetView>
  </sheetViews>
  <sheetFormatPr defaultColWidth="9.140625" defaultRowHeight="12.75"/>
  <cols>
    <col min="3" max="3" width="19.140625" style="0" customWidth="1"/>
  </cols>
  <sheetData>
    <row r="1" spans="1:3" ht="12.75">
      <c r="A1" s="82">
        <v>601</v>
      </c>
      <c r="B1" s="82" t="s">
        <v>1052</v>
      </c>
      <c r="C1" s="94">
        <v>46912</v>
      </c>
    </row>
    <row r="2" spans="1:3" ht="12.75">
      <c r="A2" s="82">
        <v>614</v>
      </c>
      <c r="B2" s="82" t="s">
        <v>1052</v>
      </c>
      <c r="C2" s="94">
        <v>11803</v>
      </c>
    </row>
    <row r="3" spans="1:3" ht="12.75">
      <c r="A3" s="82">
        <v>616</v>
      </c>
      <c r="B3" s="82" t="s">
        <v>1052</v>
      </c>
      <c r="C3" s="94">
        <v>39281</v>
      </c>
    </row>
    <row r="4" spans="1:3" ht="12.75">
      <c r="A4" s="82">
        <v>622</v>
      </c>
      <c r="B4" s="82" t="s">
        <v>1052</v>
      </c>
      <c r="C4" s="94">
        <v>47253</v>
      </c>
    </row>
    <row r="5" spans="1:3" ht="12.75">
      <c r="A5" s="82">
        <v>623</v>
      </c>
      <c r="B5" s="82" t="s">
        <v>1052</v>
      </c>
      <c r="C5" s="94">
        <v>10212</v>
      </c>
    </row>
    <row r="6" spans="1:3" ht="12.75">
      <c r="A6" s="82">
        <v>628</v>
      </c>
      <c r="B6" s="82" t="s">
        <v>1052</v>
      </c>
      <c r="C6" s="94">
        <v>167324</v>
      </c>
    </row>
    <row r="7" spans="1:3" ht="12.75">
      <c r="A7" s="82">
        <v>637</v>
      </c>
      <c r="B7" s="82" t="s">
        <v>1052</v>
      </c>
      <c r="C7" s="94">
        <v>21086</v>
      </c>
    </row>
    <row r="8" spans="1:3" ht="12.75">
      <c r="A8" s="82">
        <v>639</v>
      </c>
      <c r="B8" s="82" t="s">
        <v>1052</v>
      </c>
      <c r="C8" s="94">
        <v>26707</v>
      </c>
    </row>
    <row r="9" spans="1:3" ht="12.75">
      <c r="A9" s="82">
        <v>644</v>
      </c>
      <c r="B9" s="82" t="s">
        <v>1052</v>
      </c>
      <c r="C9" s="94">
        <v>150892</v>
      </c>
    </row>
    <row r="10" spans="1:3" ht="12.75">
      <c r="A10" s="82">
        <v>647</v>
      </c>
      <c r="B10" s="82" t="s">
        <v>1052</v>
      </c>
      <c r="C10" s="94">
        <v>9179</v>
      </c>
    </row>
    <row r="11" spans="1:3" ht="12.75">
      <c r="A11" s="82">
        <v>648</v>
      </c>
      <c r="B11" s="82" t="s">
        <v>1052</v>
      </c>
      <c r="C11" s="94">
        <v>87073</v>
      </c>
    </row>
    <row r="12" spans="1:3" ht="12.75">
      <c r="A12" s="82">
        <v>656</v>
      </c>
      <c r="B12" s="82" t="s">
        <v>1052</v>
      </c>
      <c r="C12" s="94">
        <v>111333</v>
      </c>
    </row>
    <row r="13" spans="1:3" ht="12.75">
      <c r="A13" s="82">
        <v>657</v>
      </c>
      <c r="B13" s="82" t="s">
        <v>1052</v>
      </c>
      <c r="C13" s="94">
        <v>26312</v>
      </c>
    </row>
    <row r="14" spans="1:3" ht="12.75">
      <c r="A14" s="82">
        <v>658</v>
      </c>
      <c r="B14" s="82" t="s">
        <v>1052</v>
      </c>
      <c r="C14" s="94">
        <v>124719</v>
      </c>
    </row>
    <row r="15" spans="1:3" ht="12.75">
      <c r="A15" s="82">
        <v>660</v>
      </c>
      <c r="B15" s="82" t="s">
        <v>1052</v>
      </c>
      <c r="C15" s="94">
        <v>248782</v>
      </c>
    </row>
    <row r="16" spans="1:3" ht="12.75">
      <c r="A16" s="82">
        <v>667</v>
      </c>
      <c r="B16" s="82" t="s">
        <v>1052</v>
      </c>
      <c r="C16" s="94">
        <v>884925</v>
      </c>
    </row>
    <row r="17" spans="1:3" ht="12.75">
      <c r="A17" s="82">
        <v>669</v>
      </c>
      <c r="B17" s="82" t="s">
        <v>1052</v>
      </c>
      <c r="C17" s="94">
        <v>62024</v>
      </c>
    </row>
    <row r="18" spans="1:3" ht="12.75">
      <c r="A18" s="82">
        <v>677</v>
      </c>
      <c r="B18" s="82" t="s">
        <v>1052</v>
      </c>
      <c r="C18" s="94">
        <v>9294</v>
      </c>
    </row>
    <row r="19" spans="1:3" ht="12.75">
      <c r="A19" s="82">
        <v>678</v>
      </c>
      <c r="B19" s="82" t="s">
        <v>1052</v>
      </c>
      <c r="C19" s="94">
        <v>47105</v>
      </c>
    </row>
    <row r="20" spans="1:3" ht="12.75">
      <c r="A20" s="82">
        <v>684</v>
      </c>
      <c r="B20" s="82" t="s">
        <v>1052</v>
      </c>
      <c r="C20" s="94">
        <v>54362</v>
      </c>
    </row>
    <row r="21" spans="1:3" ht="12.75">
      <c r="A21" s="82">
        <v>688</v>
      </c>
      <c r="B21" s="82" t="s">
        <v>1052</v>
      </c>
      <c r="C21" s="94">
        <v>6208</v>
      </c>
    </row>
    <row r="22" spans="1:3" ht="12.75">
      <c r="A22" s="82">
        <v>696</v>
      </c>
      <c r="B22" s="82" t="s">
        <v>1052</v>
      </c>
      <c r="C22" s="94">
        <v>69080</v>
      </c>
    </row>
    <row r="23" spans="1:3" ht="12.75">
      <c r="A23" s="82">
        <v>707</v>
      </c>
      <c r="B23" s="82" t="s">
        <v>1052</v>
      </c>
      <c r="C23" s="94">
        <v>239996</v>
      </c>
    </row>
    <row r="24" spans="1:3" ht="12.75">
      <c r="A24" s="82">
        <v>708</v>
      </c>
      <c r="B24" s="82" t="s">
        <v>1052</v>
      </c>
      <c r="C24" s="94">
        <v>30216</v>
      </c>
    </row>
    <row r="25" spans="1:3" ht="12.75">
      <c r="A25" s="82">
        <v>737</v>
      </c>
      <c r="B25" s="82" t="s">
        <v>1052</v>
      </c>
      <c r="C25" s="94">
        <v>20427</v>
      </c>
    </row>
    <row r="26" spans="1:3" ht="12.75">
      <c r="A26" s="82">
        <v>743</v>
      </c>
      <c r="B26" s="82" t="s">
        <v>1052</v>
      </c>
      <c r="C26" s="94">
        <v>107376</v>
      </c>
    </row>
    <row r="27" spans="1:3" ht="12.75">
      <c r="A27" s="82">
        <v>745</v>
      </c>
      <c r="B27" s="82" t="s">
        <v>1052</v>
      </c>
      <c r="C27" s="94">
        <v>18436</v>
      </c>
    </row>
    <row r="28" spans="1:3" ht="12.75">
      <c r="A28" s="82">
        <v>746</v>
      </c>
      <c r="B28" s="82" t="s">
        <v>1052</v>
      </c>
      <c r="C28" s="94">
        <v>134567</v>
      </c>
    </row>
    <row r="29" spans="1:3" ht="12.75">
      <c r="A29" s="82">
        <v>747</v>
      </c>
      <c r="B29" s="82" t="s">
        <v>1052</v>
      </c>
      <c r="C29" s="94">
        <v>29836</v>
      </c>
    </row>
    <row r="30" spans="1:3" ht="12.75">
      <c r="A30" s="82">
        <v>764</v>
      </c>
      <c r="B30" s="82" t="s">
        <v>1052</v>
      </c>
      <c r="C30" s="94">
        <v>7821</v>
      </c>
    </row>
    <row r="31" spans="1:3" ht="12.75">
      <c r="A31" s="82">
        <v>773</v>
      </c>
      <c r="B31" s="82" t="s">
        <v>1052</v>
      </c>
      <c r="C31" s="94">
        <v>5718</v>
      </c>
    </row>
    <row r="32" spans="1:3" ht="12.75">
      <c r="A32" s="82">
        <v>776</v>
      </c>
      <c r="B32" s="82" t="s">
        <v>1052</v>
      </c>
      <c r="C32" s="94">
        <v>49680</v>
      </c>
    </row>
    <row r="33" spans="1:3" ht="12.75">
      <c r="A33" s="82">
        <v>792</v>
      </c>
      <c r="B33" s="82" t="s">
        <v>1052</v>
      </c>
      <c r="C33" s="94">
        <v>38185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swindle</dc:creator>
  <cp:keywords/>
  <dc:description/>
  <cp:lastModifiedBy>Sarah Kemph</cp:lastModifiedBy>
  <cp:lastPrinted>2011-03-15T16:33:49Z</cp:lastPrinted>
  <dcterms:created xsi:type="dcterms:W3CDTF">2010-08-17T21:04:05Z</dcterms:created>
  <dcterms:modified xsi:type="dcterms:W3CDTF">2011-03-24T20:40:44Z</dcterms:modified>
  <cp:category/>
  <cp:version/>
  <cp:contentType/>
  <cp:contentStatus/>
</cp:coreProperties>
</file>